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7.xml" ContentType="application/vnd.openxmlformats-officedocument.drawing+xml"/>
  <Override PartName="/xl/comments1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date1904="1" showInkAnnotation="0" autoCompressPictures="0"/>
  <bookViews>
    <workbookView xWindow="8880" yWindow="700" windowWidth="22280" windowHeight="15100" tabRatio="910"/>
  </bookViews>
  <sheets>
    <sheet name="Car NEDC CO2 " sheetId="26" r:id="rId1"/>
    <sheet name="Car CAFE mpg" sheetId="27" r:id="rId2"/>
    <sheet name="Car NEDC Lpk" sheetId="33" r:id="rId3"/>
    <sheet name="Car CAFE kmpl" sheetId="18" r:id="rId4"/>
    <sheet name="Car CAFE MJ" sheetId="24" r:id="rId5"/>
    <sheet name="LT NEDC CO2" sheetId="30" r:id="rId6"/>
    <sheet name="LT CAFE mpg" sheetId="31" r:id="rId7"/>
    <sheet name="CO2 G_KM data" sheetId="4" r:id="rId8"/>
    <sheet name="MPG data" sheetId="3" r:id="rId9"/>
    <sheet name="NEDC L_100Km KmL data" sheetId="7" r:id="rId10"/>
    <sheet name="CAFE L_100Km KmL data" sheetId="17" r:id="rId11"/>
    <sheet name="Data source" sheetId="6" r:id="rId12"/>
    <sheet name="Sheet1" sheetId="34" r:id="rId1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L23" i="17" l="1"/>
  <c r="G51" i="3"/>
  <c r="G52" i="3"/>
  <c r="G50" i="3"/>
  <c r="G54" i="3"/>
  <c r="T52" i="3"/>
  <c r="U52" i="3"/>
  <c r="U51" i="3"/>
  <c r="AD50" i="7"/>
  <c r="H52" i="4"/>
  <c r="I52" i="4"/>
  <c r="I51" i="4"/>
  <c r="U52" i="4"/>
  <c r="T52" i="4"/>
  <c r="T51" i="4"/>
  <c r="T53" i="4"/>
  <c r="U51" i="4"/>
  <c r="U53" i="4"/>
  <c r="T54" i="4"/>
  <c r="U50" i="4"/>
  <c r="U54" i="4"/>
  <c r="AT29" i="17"/>
  <c r="AU29" i="17"/>
  <c r="AT30" i="17"/>
  <c r="AU30" i="17"/>
  <c r="AT31" i="17"/>
  <c r="AU31" i="17"/>
  <c r="AU28" i="17"/>
  <c r="AU27" i="17"/>
  <c r="AT24" i="17"/>
  <c r="AU24" i="17"/>
  <c r="AT25" i="17"/>
  <c r="AU25" i="17"/>
  <c r="AT26" i="17"/>
  <c r="AU26" i="17"/>
  <c r="AU23" i="17"/>
  <c r="AL32" i="17"/>
  <c r="AM32" i="17"/>
  <c r="AL33" i="17"/>
  <c r="AM33" i="17"/>
  <c r="AL34" i="17"/>
  <c r="AM34" i="17"/>
  <c r="AL35" i="17"/>
  <c r="AM35" i="17"/>
  <c r="AL36" i="17"/>
  <c r="AM36" i="17"/>
  <c r="AL37" i="17"/>
  <c r="AM37" i="17"/>
  <c r="AL38" i="17"/>
  <c r="AM38" i="17"/>
  <c r="AL39" i="17"/>
  <c r="AM39" i="17"/>
  <c r="AL40" i="17"/>
  <c r="AM40" i="17"/>
  <c r="AL30" i="17"/>
  <c r="AM30" i="17"/>
  <c r="AL31" i="17"/>
  <c r="AM29" i="17"/>
  <c r="AM26" i="17"/>
  <c r="AM27" i="17"/>
  <c r="AM28" i="17"/>
  <c r="AL16" i="17"/>
  <c r="AM16" i="17"/>
  <c r="AL17" i="17"/>
  <c r="AM17" i="17"/>
  <c r="AL18" i="17"/>
  <c r="AM18" i="17"/>
  <c r="AL19" i="17"/>
  <c r="AM19" i="17"/>
  <c r="AL20" i="17"/>
  <c r="AM20" i="17"/>
  <c r="AL21" i="17"/>
  <c r="AM21" i="17"/>
  <c r="AL22" i="17"/>
  <c r="AM22" i="17"/>
  <c r="AM23" i="17"/>
  <c r="AL24" i="17"/>
  <c r="AM24" i="17"/>
  <c r="AL25" i="17"/>
  <c r="AM25" i="17"/>
  <c r="AM15" i="17"/>
  <c r="AI33" i="17"/>
  <c r="AJ33" i="17"/>
  <c r="AI34" i="17"/>
  <c r="AJ34" i="17"/>
  <c r="AI35" i="17"/>
  <c r="AJ35" i="17"/>
  <c r="AI36" i="17"/>
  <c r="AJ36" i="17"/>
  <c r="AI37" i="17"/>
  <c r="AJ37" i="17"/>
  <c r="AI38" i="17"/>
  <c r="AJ38" i="17"/>
  <c r="AI39" i="17"/>
  <c r="AJ39" i="17"/>
  <c r="AI40" i="17"/>
  <c r="AJ40" i="17"/>
  <c r="AI29" i="17"/>
  <c r="AJ29" i="17"/>
  <c r="AI30" i="17"/>
  <c r="AJ30" i="17"/>
  <c r="AI31" i="17"/>
  <c r="AJ31" i="17"/>
  <c r="AI32" i="17"/>
  <c r="AJ32" i="17"/>
  <c r="AJ28" i="17"/>
  <c r="AI28" i="17"/>
  <c r="AI16" i="17"/>
  <c r="AJ16" i="17"/>
  <c r="AI17" i="17"/>
  <c r="AJ17" i="17"/>
  <c r="AI18" i="17"/>
  <c r="AJ18" i="17"/>
  <c r="AI19" i="17"/>
  <c r="AJ19" i="17"/>
  <c r="AI20" i="17"/>
  <c r="AJ20" i="17"/>
  <c r="AI21" i="17"/>
  <c r="AJ21" i="17"/>
  <c r="AI22" i="17"/>
  <c r="AJ22" i="17"/>
  <c r="AI23" i="17"/>
  <c r="AJ23" i="17"/>
  <c r="AI24" i="17"/>
  <c r="AJ24" i="17"/>
  <c r="AI25" i="17"/>
  <c r="AJ25" i="17"/>
  <c r="AI26" i="17"/>
  <c r="AJ26" i="17"/>
  <c r="AI27" i="17"/>
  <c r="AJ27" i="17"/>
  <c r="AJ15" i="17"/>
  <c r="AT27" i="17"/>
  <c r="AN37" i="17"/>
  <c r="AN36" i="17"/>
  <c r="AN35" i="17"/>
  <c r="AF65" i="7"/>
  <c r="AF64" i="7"/>
  <c r="AF63" i="7"/>
  <c r="AF67" i="7"/>
  <c r="AE65" i="7"/>
  <c r="AE64" i="7"/>
  <c r="AE63" i="7"/>
  <c r="AE67" i="7"/>
  <c r="AC65" i="7"/>
  <c r="AC64" i="7"/>
  <c r="AC63" i="7"/>
  <c r="AC67" i="7"/>
  <c r="AB65" i="7"/>
  <c r="AB64" i="7"/>
  <c r="AB63" i="7"/>
  <c r="AB67" i="7"/>
  <c r="AA65" i="7"/>
  <c r="AA64" i="7"/>
  <c r="AA63" i="7"/>
  <c r="AA67" i="7"/>
  <c r="W65" i="7"/>
  <c r="W64" i="7"/>
  <c r="W63" i="7"/>
  <c r="W67" i="7"/>
  <c r="V65" i="7"/>
  <c r="V64" i="7"/>
  <c r="V63" i="7"/>
  <c r="V67" i="7"/>
  <c r="U65" i="7"/>
  <c r="U64" i="7"/>
  <c r="U63" i="7"/>
  <c r="U67" i="7"/>
  <c r="T65" i="7"/>
  <c r="T64" i="7"/>
  <c r="T63" i="7"/>
  <c r="T67" i="7"/>
  <c r="S65" i="7"/>
  <c r="S64" i="7"/>
  <c r="S63" i="7"/>
  <c r="S67" i="7"/>
  <c r="R65" i="7"/>
  <c r="R64" i="7"/>
  <c r="R63" i="7"/>
  <c r="R67" i="7"/>
  <c r="Q65" i="7"/>
  <c r="Q64" i="7"/>
  <c r="Q63" i="7"/>
  <c r="Q67" i="7"/>
  <c r="P65" i="7"/>
  <c r="P64" i="7"/>
  <c r="P63" i="7"/>
  <c r="P67" i="7"/>
  <c r="O65" i="7"/>
  <c r="O64" i="7"/>
  <c r="O63" i="7"/>
  <c r="O67" i="7"/>
  <c r="K65" i="7"/>
  <c r="K64" i="7"/>
  <c r="K63" i="7"/>
  <c r="K67" i="7"/>
  <c r="J65" i="7"/>
  <c r="J64" i="7"/>
  <c r="J63" i="7"/>
  <c r="J67" i="7"/>
  <c r="I65" i="7"/>
  <c r="I64" i="7"/>
  <c r="I63" i="7"/>
  <c r="I67" i="7"/>
  <c r="H65" i="7"/>
  <c r="H64" i="7"/>
  <c r="H63" i="7"/>
  <c r="H67" i="7"/>
  <c r="G65" i="7"/>
  <c r="G64" i="7"/>
  <c r="G63" i="7"/>
  <c r="G67" i="7"/>
  <c r="F65" i="7"/>
  <c r="F64" i="7"/>
  <c r="F63" i="7"/>
  <c r="F67" i="7"/>
  <c r="E65" i="7"/>
  <c r="E64" i="7"/>
  <c r="E63" i="7"/>
  <c r="E67" i="7"/>
  <c r="D65" i="7"/>
  <c r="D64" i="7"/>
  <c r="D63" i="7"/>
  <c r="D67" i="7"/>
  <c r="C65" i="7"/>
  <c r="C64" i="7"/>
  <c r="C63" i="7"/>
  <c r="C67" i="7"/>
  <c r="AF66" i="7"/>
  <c r="AE66" i="7"/>
  <c r="AC66" i="7"/>
  <c r="AB66" i="7"/>
  <c r="AA66" i="7"/>
  <c r="W66" i="7"/>
  <c r="V66" i="7"/>
  <c r="U66" i="7"/>
  <c r="T66" i="7"/>
  <c r="S66" i="7"/>
  <c r="R66" i="7"/>
  <c r="Q66" i="7"/>
  <c r="P66" i="7"/>
  <c r="O66" i="7"/>
  <c r="K66" i="7"/>
  <c r="J66" i="7"/>
  <c r="I66" i="7"/>
  <c r="H66" i="7"/>
  <c r="G66" i="7"/>
  <c r="F66" i="7"/>
  <c r="E66" i="7"/>
  <c r="D66" i="7"/>
  <c r="C66" i="7"/>
  <c r="AF58" i="7"/>
  <c r="AF57" i="7"/>
  <c r="AF56" i="7"/>
  <c r="AF60" i="7"/>
  <c r="AE58" i="7"/>
  <c r="AE57" i="7"/>
  <c r="AE56" i="7"/>
  <c r="AE60" i="7"/>
  <c r="AC58" i="7"/>
  <c r="AC57" i="7"/>
  <c r="AC56" i="7"/>
  <c r="AC60" i="7"/>
  <c r="AB58" i="7"/>
  <c r="AB57" i="7"/>
  <c r="AB56" i="7"/>
  <c r="AB60" i="7"/>
  <c r="AA58" i="7"/>
  <c r="AA57" i="7"/>
  <c r="AA56" i="7"/>
  <c r="AA60" i="7"/>
  <c r="W58" i="7"/>
  <c r="W57" i="7"/>
  <c r="W56" i="7"/>
  <c r="W60" i="7"/>
  <c r="V58" i="7"/>
  <c r="V57" i="7"/>
  <c r="V56" i="7"/>
  <c r="V60" i="7"/>
  <c r="U58" i="7"/>
  <c r="U57" i="7"/>
  <c r="U56" i="7"/>
  <c r="U60" i="7"/>
  <c r="T58" i="7"/>
  <c r="T57" i="7"/>
  <c r="T56" i="7"/>
  <c r="T60" i="7"/>
  <c r="S58" i="7"/>
  <c r="S57" i="7"/>
  <c r="S56" i="7"/>
  <c r="S60" i="7"/>
  <c r="R58" i="7"/>
  <c r="R57" i="7"/>
  <c r="R56" i="7"/>
  <c r="R60" i="7"/>
  <c r="Q58" i="7"/>
  <c r="Q57" i="7"/>
  <c r="Q56" i="7"/>
  <c r="Q60" i="7"/>
  <c r="P58" i="7"/>
  <c r="P57" i="7"/>
  <c r="P56" i="7"/>
  <c r="P60" i="7"/>
  <c r="O58" i="7"/>
  <c r="O57" i="7"/>
  <c r="O56" i="7"/>
  <c r="O60" i="7"/>
  <c r="K58" i="7"/>
  <c r="K57" i="7"/>
  <c r="K56" i="7"/>
  <c r="K60" i="7"/>
  <c r="J58" i="7"/>
  <c r="J57" i="7"/>
  <c r="J56" i="7"/>
  <c r="J60" i="7"/>
  <c r="I58" i="7"/>
  <c r="I57" i="7"/>
  <c r="I56" i="7"/>
  <c r="I60" i="7"/>
  <c r="H58" i="7"/>
  <c r="H57" i="7"/>
  <c r="H56" i="7"/>
  <c r="H60" i="7"/>
  <c r="G58" i="7"/>
  <c r="G57" i="7"/>
  <c r="G56" i="7"/>
  <c r="G60" i="7"/>
  <c r="F58" i="7"/>
  <c r="F57" i="7"/>
  <c r="F56" i="7"/>
  <c r="F60" i="7"/>
  <c r="E58" i="7"/>
  <c r="E57" i="7"/>
  <c r="E56" i="7"/>
  <c r="E60" i="7"/>
  <c r="D58" i="7"/>
  <c r="D57" i="7"/>
  <c r="D56" i="7"/>
  <c r="D60" i="7"/>
  <c r="C58" i="7"/>
  <c r="C57" i="7"/>
  <c r="C56" i="7"/>
  <c r="C60" i="7"/>
  <c r="AF59" i="7"/>
  <c r="AE59" i="7"/>
  <c r="AC59" i="7"/>
  <c r="AB59" i="7"/>
  <c r="AA59" i="7"/>
  <c r="W59" i="7"/>
  <c r="V59" i="7"/>
  <c r="U59" i="7"/>
  <c r="T59" i="7"/>
  <c r="S59" i="7"/>
  <c r="R59" i="7"/>
  <c r="Q59" i="7"/>
  <c r="P59" i="7"/>
  <c r="O59" i="7"/>
  <c r="K59" i="7"/>
  <c r="J59" i="7"/>
  <c r="I59" i="7"/>
  <c r="H59" i="7"/>
  <c r="G59" i="7"/>
  <c r="F59" i="7"/>
  <c r="E59" i="7"/>
  <c r="D59" i="7"/>
  <c r="C59" i="7"/>
  <c r="AF51" i="7"/>
  <c r="AF50" i="7"/>
  <c r="AF49" i="7"/>
  <c r="AF53" i="7"/>
  <c r="AE51" i="7"/>
  <c r="AE50" i="7"/>
  <c r="AE49" i="7"/>
  <c r="AE53" i="7"/>
  <c r="AD51" i="7"/>
  <c r="AD49" i="7"/>
  <c r="AD53" i="7"/>
  <c r="AC51" i="7"/>
  <c r="AC50" i="7"/>
  <c r="AC49" i="7"/>
  <c r="AC53" i="7"/>
  <c r="AB51" i="7"/>
  <c r="AB50" i="7"/>
  <c r="AB49" i="7"/>
  <c r="AB53" i="7"/>
  <c r="AA51" i="7"/>
  <c r="AA50" i="7"/>
  <c r="AA49" i="7"/>
  <c r="AA53" i="7"/>
  <c r="W51" i="7"/>
  <c r="W50" i="7"/>
  <c r="W49" i="7"/>
  <c r="W53" i="7"/>
  <c r="V51" i="7"/>
  <c r="V50" i="7"/>
  <c r="V49" i="7"/>
  <c r="V53" i="7"/>
  <c r="U51" i="7"/>
  <c r="U50" i="7"/>
  <c r="U49" i="7"/>
  <c r="U53" i="7"/>
  <c r="T51" i="7"/>
  <c r="T50" i="7"/>
  <c r="T49" i="7"/>
  <c r="T53" i="7"/>
  <c r="S51" i="7"/>
  <c r="S50" i="7"/>
  <c r="S49" i="7"/>
  <c r="S53" i="7"/>
  <c r="R51" i="7"/>
  <c r="R50" i="7"/>
  <c r="R49" i="7"/>
  <c r="R53" i="7"/>
  <c r="Q51" i="7"/>
  <c r="Q50" i="7"/>
  <c r="Q49" i="7"/>
  <c r="Q53" i="7"/>
  <c r="P51" i="7"/>
  <c r="P50" i="7"/>
  <c r="P49" i="7"/>
  <c r="P53" i="7"/>
  <c r="O51" i="7"/>
  <c r="O50" i="7"/>
  <c r="O49" i="7"/>
  <c r="O53" i="7"/>
  <c r="K51" i="7"/>
  <c r="K50" i="7"/>
  <c r="K49" i="7"/>
  <c r="K53" i="7"/>
  <c r="J51" i="7"/>
  <c r="J50" i="7"/>
  <c r="J49" i="7"/>
  <c r="J53" i="7"/>
  <c r="I51" i="7"/>
  <c r="I50" i="7"/>
  <c r="I49" i="7"/>
  <c r="I53" i="7"/>
  <c r="H51" i="7"/>
  <c r="H50" i="7"/>
  <c r="H49" i="7"/>
  <c r="H53" i="7"/>
  <c r="G51" i="7"/>
  <c r="G50" i="7"/>
  <c r="G49" i="7"/>
  <c r="G53" i="7"/>
  <c r="F51" i="7"/>
  <c r="F50" i="7"/>
  <c r="F49" i="7"/>
  <c r="F53" i="7"/>
  <c r="E51" i="7"/>
  <c r="E50" i="7"/>
  <c r="E49" i="7"/>
  <c r="E53" i="7"/>
  <c r="D51" i="7"/>
  <c r="D50" i="7"/>
  <c r="D49" i="7"/>
  <c r="D53" i="7"/>
  <c r="C51" i="7"/>
  <c r="C50" i="7"/>
  <c r="C49" i="7"/>
  <c r="C53" i="7"/>
  <c r="AF52" i="7"/>
  <c r="AE52" i="7"/>
  <c r="AD52" i="7"/>
  <c r="AC52" i="7"/>
  <c r="AB52" i="7"/>
  <c r="AA52" i="7"/>
  <c r="W52" i="7"/>
  <c r="V52" i="7"/>
  <c r="U52" i="7"/>
  <c r="T52" i="7"/>
  <c r="S52" i="7"/>
  <c r="R52" i="7"/>
  <c r="Q52" i="7"/>
  <c r="P52" i="7"/>
  <c r="O52" i="7"/>
  <c r="K52" i="7"/>
  <c r="J52" i="7"/>
  <c r="I52" i="7"/>
  <c r="H52" i="7"/>
  <c r="G52" i="7"/>
  <c r="F52" i="7"/>
  <c r="E52" i="7"/>
  <c r="D52" i="7"/>
  <c r="C52" i="7"/>
  <c r="G66" i="3"/>
  <c r="G65" i="3"/>
  <c r="G64" i="3"/>
  <c r="G68" i="3"/>
  <c r="G67" i="3"/>
  <c r="G59" i="3"/>
  <c r="G58" i="3"/>
  <c r="G57" i="3"/>
  <c r="G61" i="3"/>
  <c r="G60" i="3"/>
  <c r="G59" i="4"/>
  <c r="G58" i="4"/>
  <c r="AF66" i="3"/>
  <c r="AF65" i="3"/>
  <c r="AF64" i="3"/>
  <c r="AF68" i="3"/>
  <c r="AE66" i="3"/>
  <c r="AE65" i="3"/>
  <c r="AE64" i="3"/>
  <c r="AE68" i="3"/>
  <c r="AC66" i="3"/>
  <c r="AC65" i="3"/>
  <c r="AC64" i="3"/>
  <c r="AC68" i="3"/>
  <c r="AB66" i="3"/>
  <c r="AB65" i="3"/>
  <c r="AB64" i="3"/>
  <c r="AB68" i="3"/>
  <c r="AA66" i="3"/>
  <c r="AA65" i="3"/>
  <c r="AA64" i="3"/>
  <c r="AA68" i="3"/>
  <c r="W66" i="3"/>
  <c r="W65" i="3"/>
  <c r="W64" i="3"/>
  <c r="W68" i="3"/>
  <c r="V66" i="3"/>
  <c r="V65" i="3"/>
  <c r="V64" i="3"/>
  <c r="V68" i="3"/>
  <c r="U66" i="3"/>
  <c r="U65" i="3"/>
  <c r="U64" i="3"/>
  <c r="U68" i="3"/>
  <c r="T66" i="3"/>
  <c r="T65" i="3"/>
  <c r="T64" i="3"/>
  <c r="T68" i="3"/>
  <c r="S66" i="3"/>
  <c r="S65" i="3"/>
  <c r="S64" i="3"/>
  <c r="S68" i="3"/>
  <c r="R66" i="3"/>
  <c r="R65" i="3"/>
  <c r="R64" i="3"/>
  <c r="R68" i="3"/>
  <c r="Q66" i="3"/>
  <c r="Q65" i="3"/>
  <c r="Q64" i="3"/>
  <c r="Q68" i="3"/>
  <c r="P66" i="3"/>
  <c r="P65" i="3"/>
  <c r="P64" i="3"/>
  <c r="P68" i="3"/>
  <c r="O66" i="3"/>
  <c r="O65" i="3"/>
  <c r="O64" i="3"/>
  <c r="O68" i="3"/>
  <c r="K66" i="3"/>
  <c r="K65" i="3"/>
  <c r="K64" i="3"/>
  <c r="K68" i="3"/>
  <c r="J66" i="3"/>
  <c r="J65" i="3"/>
  <c r="J64" i="3"/>
  <c r="J68" i="3"/>
  <c r="I66" i="3"/>
  <c r="I65" i="3"/>
  <c r="I64" i="3"/>
  <c r="I68" i="3"/>
  <c r="H66" i="3"/>
  <c r="H65" i="3"/>
  <c r="H64" i="3"/>
  <c r="H68" i="3"/>
  <c r="F66" i="3"/>
  <c r="F65" i="3"/>
  <c r="F64" i="3"/>
  <c r="F68" i="3"/>
  <c r="E66" i="3"/>
  <c r="E65" i="3"/>
  <c r="E64" i="3"/>
  <c r="E68" i="3"/>
  <c r="D66" i="3"/>
  <c r="D65" i="3"/>
  <c r="D64" i="3"/>
  <c r="D68" i="3"/>
  <c r="C66" i="3"/>
  <c r="C65" i="3"/>
  <c r="C64" i="3"/>
  <c r="C68" i="3"/>
  <c r="AF67" i="3"/>
  <c r="AE67" i="3"/>
  <c r="AC67" i="3"/>
  <c r="AB67" i="3"/>
  <c r="AA67" i="3"/>
  <c r="W67" i="3"/>
  <c r="V67" i="3"/>
  <c r="U67" i="3"/>
  <c r="T67" i="3"/>
  <c r="S67" i="3"/>
  <c r="R67" i="3"/>
  <c r="Q67" i="3"/>
  <c r="P67" i="3"/>
  <c r="O67" i="3"/>
  <c r="K67" i="3"/>
  <c r="J67" i="3"/>
  <c r="I67" i="3"/>
  <c r="H67" i="3"/>
  <c r="F67" i="3"/>
  <c r="E67" i="3"/>
  <c r="D67" i="3"/>
  <c r="C67" i="3"/>
  <c r="AF59" i="3"/>
  <c r="AF58" i="3"/>
  <c r="AF57" i="3"/>
  <c r="AF61" i="3"/>
  <c r="AE59" i="3"/>
  <c r="AE58" i="3"/>
  <c r="AE57" i="3"/>
  <c r="AE61" i="3"/>
  <c r="AC59" i="3"/>
  <c r="AC58" i="3"/>
  <c r="AC57" i="3"/>
  <c r="AC61" i="3"/>
  <c r="AB59" i="3"/>
  <c r="AB58" i="3"/>
  <c r="AB57" i="3"/>
  <c r="AB61" i="3"/>
  <c r="AA59" i="3"/>
  <c r="AA58" i="3"/>
  <c r="AA57" i="3"/>
  <c r="AA61" i="3"/>
  <c r="W59" i="3"/>
  <c r="W58" i="3"/>
  <c r="W57" i="3"/>
  <c r="W61" i="3"/>
  <c r="V59" i="3"/>
  <c r="V58" i="3"/>
  <c r="V57" i="3"/>
  <c r="V61" i="3"/>
  <c r="U59" i="3"/>
  <c r="U58" i="3"/>
  <c r="U57" i="3"/>
  <c r="U61" i="3"/>
  <c r="T59" i="3"/>
  <c r="T58" i="3"/>
  <c r="T57" i="3"/>
  <c r="T61" i="3"/>
  <c r="S59" i="3"/>
  <c r="S58" i="3"/>
  <c r="S57" i="3"/>
  <c r="S61" i="3"/>
  <c r="R59" i="3"/>
  <c r="R58" i="3"/>
  <c r="R57" i="3"/>
  <c r="R61" i="3"/>
  <c r="Q59" i="3"/>
  <c r="Q58" i="3"/>
  <c r="Q57" i="3"/>
  <c r="Q61" i="3"/>
  <c r="P59" i="3"/>
  <c r="P58" i="3"/>
  <c r="P57" i="3"/>
  <c r="P61" i="3"/>
  <c r="O59" i="3"/>
  <c r="O58" i="3"/>
  <c r="O57" i="3"/>
  <c r="O61" i="3"/>
  <c r="K59" i="3"/>
  <c r="K58" i="3"/>
  <c r="K57" i="3"/>
  <c r="K61" i="3"/>
  <c r="J59" i="3"/>
  <c r="J58" i="3"/>
  <c r="J57" i="3"/>
  <c r="J61" i="3"/>
  <c r="I59" i="3"/>
  <c r="I58" i="3"/>
  <c r="I57" i="3"/>
  <c r="I61" i="3"/>
  <c r="H59" i="3"/>
  <c r="H58" i="3"/>
  <c r="H57" i="3"/>
  <c r="H61" i="3"/>
  <c r="F59" i="3"/>
  <c r="F58" i="3"/>
  <c r="F57" i="3"/>
  <c r="F61" i="3"/>
  <c r="E59" i="3"/>
  <c r="E58" i="3"/>
  <c r="E57" i="3"/>
  <c r="E61" i="3"/>
  <c r="D59" i="3"/>
  <c r="D58" i="3"/>
  <c r="D57" i="3"/>
  <c r="D61" i="3"/>
  <c r="C59" i="3"/>
  <c r="C58" i="3"/>
  <c r="C57" i="3"/>
  <c r="C61" i="3"/>
  <c r="AF60" i="3"/>
  <c r="AE60" i="3"/>
  <c r="AC60" i="3"/>
  <c r="AB60" i="3"/>
  <c r="AA60" i="3"/>
  <c r="W60" i="3"/>
  <c r="V60" i="3"/>
  <c r="U60" i="3"/>
  <c r="T60" i="3"/>
  <c r="S60" i="3"/>
  <c r="R60" i="3"/>
  <c r="Q60" i="3"/>
  <c r="P60" i="3"/>
  <c r="O60" i="3"/>
  <c r="K60" i="3"/>
  <c r="J60" i="3"/>
  <c r="I60" i="3"/>
  <c r="H60" i="3"/>
  <c r="F60" i="3"/>
  <c r="E60" i="3"/>
  <c r="D60" i="3"/>
  <c r="C60" i="3"/>
  <c r="AF52" i="3"/>
  <c r="AF51" i="3"/>
  <c r="AF50" i="3"/>
  <c r="AF54" i="3"/>
  <c r="AE52" i="3"/>
  <c r="AE51" i="3"/>
  <c r="AE50" i="3"/>
  <c r="AE54" i="3"/>
  <c r="AD52" i="3"/>
  <c r="AD51" i="3"/>
  <c r="AD50" i="3"/>
  <c r="AD54" i="3"/>
  <c r="AC52" i="3"/>
  <c r="AC51" i="3"/>
  <c r="AC50" i="3"/>
  <c r="AC54" i="3"/>
  <c r="AB52" i="3"/>
  <c r="AB51" i="3"/>
  <c r="AB50" i="3"/>
  <c r="AB54" i="3"/>
  <c r="AA52" i="3"/>
  <c r="AA51" i="3"/>
  <c r="AA50" i="3"/>
  <c r="AA54" i="3"/>
  <c r="W52" i="3"/>
  <c r="W51" i="3"/>
  <c r="W50" i="3"/>
  <c r="W54" i="3"/>
  <c r="V52" i="3"/>
  <c r="V51" i="3"/>
  <c r="V50" i="3"/>
  <c r="V54" i="3"/>
  <c r="U50" i="3"/>
  <c r="U54" i="3"/>
  <c r="T51" i="3"/>
  <c r="T50" i="3"/>
  <c r="T54" i="3"/>
  <c r="S52" i="3"/>
  <c r="S51" i="3"/>
  <c r="S50" i="3"/>
  <c r="S54" i="3"/>
  <c r="R52" i="3"/>
  <c r="R51" i="3"/>
  <c r="R50" i="3"/>
  <c r="R54" i="3"/>
  <c r="Q52" i="3"/>
  <c r="Q51" i="3"/>
  <c r="Q50" i="3"/>
  <c r="Q54" i="3"/>
  <c r="P52" i="3"/>
  <c r="P51" i="3"/>
  <c r="P50" i="3"/>
  <c r="P54" i="3"/>
  <c r="O52" i="3"/>
  <c r="O51" i="3"/>
  <c r="O50" i="3"/>
  <c r="O54" i="3"/>
  <c r="K52" i="3"/>
  <c r="K51" i="3"/>
  <c r="K50" i="3"/>
  <c r="K54" i="3"/>
  <c r="J52" i="3"/>
  <c r="J51" i="3"/>
  <c r="J50" i="3"/>
  <c r="J54" i="3"/>
  <c r="I52" i="3"/>
  <c r="I51" i="3"/>
  <c r="I50" i="3"/>
  <c r="I54" i="3"/>
  <c r="H52" i="3"/>
  <c r="H51" i="3"/>
  <c r="H50" i="3"/>
  <c r="H54" i="3"/>
  <c r="F52" i="3"/>
  <c r="F51" i="3"/>
  <c r="F50" i="3"/>
  <c r="F54" i="3"/>
  <c r="E52" i="3"/>
  <c r="E51" i="3"/>
  <c r="E50" i="3"/>
  <c r="E54" i="3"/>
  <c r="D52" i="3"/>
  <c r="D51" i="3"/>
  <c r="D50" i="3"/>
  <c r="D54" i="3"/>
  <c r="C52" i="3"/>
  <c r="C51" i="3"/>
  <c r="C50" i="3"/>
  <c r="C54" i="3"/>
  <c r="AF53" i="3"/>
  <c r="AE53" i="3"/>
  <c r="AD53" i="3"/>
  <c r="AC53" i="3"/>
  <c r="AB53" i="3"/>
  <c r="AA53" i="3"/>
  <c r="W53" i="3"/>
  <c r="V53" i="3"/>
  <c r="U53" i="3"/>
  <c r="T53" i="3"/>
  <c r="S53" i="3"/>
  <c r="R53" i="3"/>
  <c r="Q53" i="3"/>
  <c r="P53" i="3"/>
  <c r="O53" i="3"/>
  <c r="K53" i="3"/>
  <c r="J53" i="3"/>
  <c r="I53" i="3"/>
  <c r="H53" i="3"/>
  <c r="G53" i="3"/>
  <c r="F53" i="3"/>
  <c r="E53" i="3"/>
  <c r="D53" i="3"/>
  <c r="C53" i="3"/>
  <c r="G52" i="4"/>
  <c r="G51" i="4"/>
  <c r="G50" i="4"/>
  <c r="G54" i="4"/>
  <c r="O51" i="4"/>
  <c r="S59" i="4"/>
  <c r="S58" i="4"/>
  <c r="S65" i="4"/>
  <c r="AD51" i="4"/>
  <c r="AD50" i="4"/>
  <c r="AD52" i="4"/>
  <c r="AD53" i="4"/>
  <c r="AD54" i="4"/>
  <c r="AB58" i="4"/>
  <c r="AB59" i="4"/>
  <c r="AC51" i="4"/>
  <c r="AB52" i="4"/>
  <c r="AA52" i="4"/>
  <c r="AC52" i="4"/>
  <c r="AB51" i="4"/>
  <c r="AA51" i="4"/>
  <c r="AF66" i="4"/>
  <c r="AF65" i="4"/>
  <c r="AF64" i="4"/>
  <c r="AF68" i="4"/>
  <c r="AE66" i="4"/>
  <c r="AE65" i="4"/>
  <c r="AE64" i="4"/>
  <c r="AE68" i="4"/>
  <c r="AF67" i="4"/>
  <c r="AE67" i="4"/>
  <c r="AF59" i="4"/>
  <c r="AF58" i="4"/>
  <c r="AF57" i="4"/>
  <c r="AF61" i="4"/>
  <c r="AE59" i="4"/>
  <c r="AE58" i="4"/>
  <c r="AE57" i="4"/>
  <c r="AE61" i="4"/>
  <c r="AF60" i="4"/>
  <c r="AE60" i="4"/>
  <c r="AF52" i="4"/>
  <c r="AF51" i="4"/>
  <c r="AF50" i="4"/>
  <c r="AF54" i="4"/>
  <c r="AE52" i="4"/>
  <c r="AE51" i="4"/>
  <c r="AE50" i="4"/>
  <c r="AE54" i="4"/>
  <c r="AF53" i="4"/>
  <c r="AE53" i="4"/>
  <c r="V51" i="4"/>
  <c r="W51" i="4"/>
  <c r="D51" i="4"/>
  <c r="C51" i="4"/>
  <c r="C52" i="4"/>
  <c r="AN37" i="7"/>
  <c r="AC66" i="4"/>
  <c r="AC65" i="4"/>
  <c r="AC64" i="4"/>
  <c r="AC68" i="4"/>
  <c r="AB66" i="4"/>
  <c r="AB65" i="4"/>
  <c r="AB64" i="4"/>
  <c r="AB68" i="4"/>
  <c r="AA66" i="4"/>
  <c r="AA65" i="4"/>
  <c r="AA64" i="4"/>
  <c r="AA68" i="4"/>
  <c r="AC67" i="4"/>
  <c r="AB67" i="4"/>
  <c r="AA67" i="4"/>
  <c r="AC59" i="4"/>
  <c r="AC58" i="4"/>
  <c r="AC57" i="4"/>
  <c r="AC61" i="4"/>
  <c r="AB57" i="4"/>
  <c r="AB61" i="4"/>
  <c r="AA59" i="4"/>
  <c r="AA58" i="4"/>
  <c r="AA57" i="4"/>
  <c r="AA61" i="4"/>
  <c r="AC60" i="4"/>
  <c r="AB60" i="4"/>
  <c r="AA60" i="4"/>
  <c r="AC50" i="4"/>
  <c r="AC54" i="4"/>
  <c r="AB50" i="4"/>
  <c r="AB54" i="4"/>
  <c r="AA50" i="4"/>
  <c r="AA54" i="4"/>
  <c r="AC53" i="4"/>
  <c r="AB53" i="4"/>
  <c r="AA53" i="4"/>
  <c r="W66" i="4"/>
  <c r="W65" i="4"/>
  <c r="W64" i="4"/>
  <c r="W68" i="4"/>
  <c r="V66" i="4"/>
  <c r="V65" i="4"/>
  <c r="V64" i="4"/>
  <c r="V68" i="4"/>
  <c r="U66" i="4"/>
  <c r="U65" i="4"/>
  <c r="U64" i="4"/>
  <c r="U68" i="4"/>
  <c r="T66" i="4"/>
  <c r="T65" i="4"/>
  <c r="T64" i="4"/>
  <c r="T68" i="4"/>
  <c r="S66" i="4"/>
  <c r="S64" i="4"/>
  <c r="S68" i="4"/>
  <c r="R66" i="4"/>
  <c r="R65" i="4"/>
  <c r="R64" i="4"/>
  <c r="R68" i="4"/>
  <c r="Q66" i="4"/>
  <c r="Q65" i="4"/>
  <c r="Q64" i="4"/>
  <c r="Q68" i="4"/>
  <c r="P66" i="4"/>
  <c r="P65" i="4"/>
  <c r="P64" i="4"/>
  <c r="P68" i="4"/>
  <c r="O66" i="4"/>
  <c r="O65" i="4"/>
  <c r="O64" i="4"/>
  <c r="O68" i="4"/>
  <c r="W67" i="4"/>
  <c r="V67" i="4"/>
  <c r="U67" i="4"/>
  <c r="T67" i="4"/>
  <c r="S67" i="4"/>
  <c r="R67" i="4"/>
  <c r="Q67" i="4"/>
  <c r="P67" i="4"/>
  <c r="O67" i="4"/>
  <c r="W59" i="4"/>
  <c r="W58" i="4"/>
  <c r="W57" i="4"/>
  <c r="W61" i="4"/>
  <c r="V59" i="4"/>
  <c r="V58" i="4"/>
  <c r="V57" i="4"/>
  <c r="V61" i="4"/>
  <c r="U59" i="4"/>
  <c r="U58" i="4"/>
  <c r="U57" i="4"/>
  <c r="U61" i="4"/>
  <c r="T59" i="4"/>
  <c r="T58" i="4"/>
  <c r="T57" i="4"/>
  <c r="T61" i="4"/>
  <c r="S57" i="4"/>
  <c r="S61" i="4"/>
  <c r="R59" i="4"/>
  <c r="R58" i="4"/>
  <c r="R57" i="4"/>
  <c r="R61" i="4"/>
  <c r="Q59" i="4"/>
  <c r="Q58" i="4"/>
  <c r="Q57" i="4"/>
  <c r="Q61" i="4"/>
  <c r="P59" i="4"/>
  <c r="P58" i="4"/>
  <c r="P57" i="4"/>
  <c r="P61" i="4"/>
  <c r="O59" i="4"/>
  <c r="O58" i="4"/>
  <c r="O57" i="4"/>
  <c r="O61" i="4"/>
  <c r="W60" i="4"/>
  <c r="V60" i="4"/>
  <c r="U60" i="4"/>
  <c r="T60" i="4"/>
  <c r="S60" i="4"/>
  <c r="R60" i="4"/>
  <c r="Q60" i="4"/>
  <c r="P60" i="4"/>
  <c r="O60" i="4"/>
  <c r="W52" i="4"/>
  <c r="W50" i="4"/>
  <c r="W54" i="4"/>
  <c r="V52" i="4"/>
  <c r="V50" i="4"/>
  <c r="V54" i="4"/>
  <c r="T50" i="4"/>
  <c r="S52" i="4"/>
  <c r="S51" i="4"/>
  <c r="S50" i="4"/>
  <c r="S54" i="4"/>
  <c r="R52" i="4"/>
  <c r="R51" i="4"/>
  <c r="R50" i="4"/>
  <c r="R54" i="4"/>
  <c r="Q52" i="4"/>
  <c r="Q51" i="4"/>
  <c r="Q50" i="4"/>
  <c r="Q54" i="4"/>
  <c r="P52" i="4"/>
  <c r="P51" i="4"/>
  <c r="P50" i="4"/>
  <c r="P54" i="4"/>
  <c r="O52" i="4"/>
  <c r="O50" i="4"/>
  <c r="O54" i="4"/>
  <c r="W53" i="4"/>
  <c r="V53" i="4"/>
  <c r="S53" i="4"/>
  <c r="R53" i="4"/>
  <c r="Q53" i="4"/>
  <c r="P53" i="4"/>
  <c r="O53" i="4"/>
  <c r="G66" i="4"/>
  <c r="G65" i="4"/>
  <c r="I59" i="4"/>
  <c r="I58" i="4"/>
  <c r="D52" i="4"/>
  <c r="E52" i="4"/>
  <c r="F52" i="4"/>
  <c r="J52" i="4"/>
  <c r="K52" i="4"/>
  <c r="K51" i="4"/>
  <c r="J51" i="4"/>
  <c r="H51" i="4"/>
  <c r="F51" i="4"/>
  <c r="E51" i="4"/>
  <c r="F50" i="4"/>
  <c r="D59" i="4"/>
  <c r="D58" i="4"/>
  <c r="K66" i="4"/>
  <c r="K65" i="4"/>
  <c r="K64" i="4"/>
  <c r="K68" i="4"/>
  <c r="K67" i="4"/>
  <c r="K59" i="4"/>
  <c r="K58" i="4"/>
  <c r="K57" i="4"/>
  <c r="K61" i="4"/>
  <c r="K60" i="4"/>
  <c r="K50" i="4"/>
  <c r="K54" i="4"/>
  <c r="K53" i="4"/>
  <c r="AV32" i="17"/>
  <c r="AV31" i="17"/>
  <c r="AV30" i="17"/>
  <c r="AV29" i="17"/>
  <c r="AV28" i="17"/>
  <c r="AV27" i="17"/>
  <c r="AK40" i="17"/>
  <c r="AK39" i="17"/>
  <c r="AK38" i="17"/>
  <c r="AK37" i="17"/>
  <c r="AK36" i="17"/>
  <c r="AP35" i="17"/>
  <c r="AK35" i="17"/>
  <c r="AP34" i="17"/>
  <c r="AK34" i="17"/>
  <c r="AP33" i="17"/>
  <c r="AK33" i="17"/>
  <c r="AP32" i="17"/>
  <c r="AK32" i="17"/>
  <c r="AS31" i="17"/>
  <c r="AP31" i="17"/>
  <c r="AK31" i="17"/>
  <c r="AS30" i="17"/>
  <c r="AR30" i="17"/>
  <c r="AQ30" i="17"/>
  <c r="AP30" i="17"/>
  <c r="AK30" i="17"/>
  <c r="AS29" i="17"/>
  <c r="AR29" i="17"/>
  <c r="AQ29" i="17"/>
  <c r="AP29" i="17"/>
  <c r="AL29" i="17"/>
  <c r="AK29" i="17"/>
  <c r="AS28" i="17"/>
  <c r="AR28" i="17"/>
  <c r="AQ28" i="17"/>
  <c r="AP28" i="17"/>
  <c r="AL28" i="17"/>
  <c r="AK28" i="17"/>
  <c r="AS27" i="17"/>
  <c r="AR27" i="17"/>
  <c r="AQ27" i="17"/>
  <c r="AP27" i="17"/>
  <c r="AO27" i="17"/>
  <c r="AL27" i="17"/>
  <c r="AK27" i="17"/>
  <c r="AS26" i="17"/>
  <c r="AR26" i="17"/>
  <c r="AQ26" i="17"/>
  <c r="AP26" i="17"/>
  <c r="AO26" i="17"/>
  <c r="AL26" i="17"/>
  <c r="AK26" i="17"/>
  <c r="AS25" i="17"/>
  <c r="AR25" i="17"/>
  <c r="AQ25" i="17"/>
  <c r="AP25" i="17"/>
  <c r="AO25" i="17"/>
  <c r="AK25" i="17"/>
  <c r="AS24" i="17"/>
  <c r="AR24" i="17"/>
  <c r="AQ24" i="17"/>
  <c r="AP24" i="17"/>
  <c r="AO24" i="17"/>
  <c r="AK24" i="17"/>
  <c r="AS23" i="17"/>
  <c r="AR23" i="17"/>
  <c r="AQ23" i="17"/>
  <c r="AP23" i="17"/>
  <c r="AO23" i="17"/>
  <c r="AK23" i="17"/>
  <c r="AR22" i="17"/>
  <c r="AQ22" i="17"/>
  <c r="AP22" i="17"/>
  <c r="AO22" i="17"/>
  <c r="AK22" i="17"/>
  <c r="AR21" i="17"/>
  <c r="AQ21" i="17"/>
  <c r="AP21" i="17"/>
  <c r="AO21" i="17"/>
  <c r="AK21" i="17"/>
  <c r="AQ20" i="17"/>
  <c r="AP20" i="17"/>
  <c r="AO20" i="17"/>
  <c r="AK20" i="17"/>
  <c r="AQ19" i="17"/>
  <c r="AP19" i="17"/>
  <c r="AO19" i="17"/>
  <c r="AK19" i="17"/>
  <c r="AQ18" i="17"/>
  <c r="AP18" i="17"/>
  <c r="AO18" i="17"/>
  <c r="AK18" i="17"/>
  <c r="AQ17" i="17"/>
  <c r="AP17" i="17"/>
  <c r="AO17" i="17"/>
  <c r="AK17" i="17"/>
  <c r="AL15" i="17"/>
  <c r="AU30" i="7"/>
  <c r="AU31" i="7"/>
  <c r="AU32" i="7"/>
  <c r="AU33" i="7"/>
  <c r="AT28" i="17"/>
  <c r="AS22" i="17"/>
  <c r="AS32" i="17"/>
  <c r="AS33" i="17"/>
  <c r="AS34" i="17"/>
  <c r="AS35" i="17"/>
  <c r="AS36" i="17"/>
  <c r="AR18" i="17"/>
  <c r="AR19" i="17"/>
  <c r="AR20" i="17"/>
  <c r="AQ31" i="17"/>
  <c r="AQ32" i="17"/>
  <c r="AQ33" i="17"/>
  <c r="AQ34" i="17"/>
  <c r="AQ35" i="17"/>
  <c r="AP16" i="17"/>
  <c r="AN39" i="17"/>
  <c r="AN28" i="17"/>
  <c r="AN29" i="17"/>
  <c r="AN30" i="17"/>
  <c r="AN31" i="17"/>
  <c r="AN32" i="17"/>
  <c r="AN33" i="17"/>
  <c r="AN34" i="17"/>
  <c r="AN38" i="17"/>
  <c r="AT23" i="17"/>
  <c r="AS21" i="17"/>
  <c r="AR17" i="17"/>
  <c r="AP15" i="17"/>
  <c r="AI15" i="17"/>
  <c r="AU34" i="7"/>
  <c r="AU29" i="7"/>
  <c r="AT26" i="7"/>
  <c r="AT27" i="7"/>
  <c r="AT28" i="7"/>
  <c r="AT29" i="7"/>
  <c r="AT30" i="7"/>
  <c r="AT31" i="7"/>
  <c r="AT32" i="7"/>
  <c r="AT33" i="7"/>
  <c r="AS24" i="7"/>
  <c r="AS25" i="7"/>
  <c r="AS26" i="7"/>
  <c r="AS27" i="7"/>
  <c r="AS28" i="7"/>
  <c r="AS29" i="7"/>
  <c r="AS30" i="7"/>
  <c r="AS31" i="7"/>
  <c r="AS32" i="7"/>
  <c r="AS33" i="7"/>
  <c r="AS34" i="7"/>
  <c r="AS35" i="7"/>
  <c r="AS36" i="7"/>
  <c r="AS37" i="7"/>
  <c r="AS38" i="7"/>
  <c r="AR20" i="7"/>
  <c r="AR21" i="7"/>
  <c r="AR22" i="7"/>
  <c r="AR23" i="7"/>
  <c r="AR24" i="7"/>
  <c r="AR25" i="7"/>
  <c r="AR26" i="7"/>
  <c r="AR27" i="7"/>
  <c r="AR28" i="7"/>
  <c r="AR29" i="7"/>
  <c r="AR30" i="7"/>
  <c r="AR31" i="7"/>
  <c r="AR32" i="7"/>
  <c r="AQ20" i="7"/>
  <c r="AQ21" i="7"/>
  <c r="AQ22" i="7"/>
  <c r="AQ23" i="7"/>
  <c r="AQ24" i="7"/>
  <c r="AQ25" i="7"/>
  <c r="AQ26" i="7"/>
  <c r="AQ27" i="7"/>
  <c r="AQ28" i="7"/>
  <c r="AQ29" i="7"/>
  <c r="AQ30" i="7"/>
  <c r="AQ31" i="7"/>
  <c r="AQ32" i="7"/>
  <c r="AQ33" i="7"/>
  <c r="AQ34" i="7"/>
  <c r="AQ35" i="7"/>
  <c r="AQ36" i="7"/>
  <c r="AQ37" i="7"/>
  <c r="AP18" i="7"/>
  <c r="AP19" i="7"/>
  <c r="AP20" i="7"/>
  <c r="AP21" i="7"/>
  <c r="AP22" i="7"/>
  <c r="AP23" i="7"/>
  <c r="AP24" i="7"/>
  <c r="AP25" i="7"/>
  <c r="AP26" i="7"/>
  <c r="AP27" i="7"/>
  <c r="AP28" i="7"/>
  <c r="AP29" i="7"/>
  <c r="AP30" i="7"/>
  <c r="AP31" i="7"/>
  <c r="AP32" i="7"/>
  <c r="AP33" i="7"/>
  <c r="AP34" i="7"/>
  <c r="AP35" i="7"/>
  <c r="AP36" i="7"/>
  <c r="AP37" i="7"/>
  <c r="AO20" i="7"/>
  <c r="AO21" i="7"/>
  <c r="AO22" i="7"/>
  <c r="AO23" i="7"/>
  <c r="AO24" i="7"/>
  <c r="AO25" i="7"/>
  <c r="AO26" i="7"/>
  <c r="AO27" i="7"/>
  <c r="AO28" i="7"/>
  <c r="AO29" i="7"/>
  <c r="AN30" i="7"/>
  <c r="AN31" i="7"/>
  <c r="AN32" i="7"/>
  <c r="AN33" i="7"/>
  <c r="AN34" i="7"/>
  <c r="AN35" i="7"/>
  <c r="AN36" i="7"/>
  <c r="AN38" i="7"/>
  <c r="AN39" i="7"/>
  <c r="AN40" i="7"/>
  <c r="AN41" i="7"/>
  <c r="AM18" i="7"/>
  <c r="AM19" i="7"/>
  <c r="AM20" i="7"/>
  <c r="AM21" i="7"/>
  <c r="AM22" i="7"/>
  <c r="AM23" i="7"/>
  <c r="AM24" i="7"/>
  <c r="AM25" i="7"/>
  <c r="AM26" i="7"/>
  <c r="AM27" i="7"/>
  <c r="AM28" i="7"/>
  <c r="AM29" i="7"/>
  <c r="AM30" i="7"/>
  <c r="AM31" i="7"/>
  <c r="AM32" i="7"/>
  <c r="AM33" i="7"/>
  <c r="AM34" i="7"/>
  <c r="AM35" i="7"/>
  <c r="AM36" i="7"/>
  <c r="AM37" i="7"/>
  <c r="AM38" i="7"/>
  <c r="AM39" i="7"/>
  <c r="AM40" i="7"/>
  <c r="AM41" i="7"/>
  <c r="AM42" i="7"/>
  <c r="AL20" i="7"/>
  <c r="AL21" i="7"/>
  <c r="AL22" i="7"/>
  <c r="AL23" i="7"/>
  <c r="AL24" i="7"/>
  <c r="AL25" i="7"/>
  <c r="AL26" i="7"/>
  <c r="AL27" i="7"/>
  <c r="AL28" i="7"/>
  <c r="AL29" i="7"/>
  <c r="AL30" i="7"/>
  <c r="AL31" i="7"/>
  <c r="AL32" i="7"/>
  <c r="AL33" i="7"/>
  <c r="AL34" i="7"/>
  <c r="AL35" i="7"/>
  <c r="AL36" i="7"/>
  <c r="AL37" i="7"/>
  <c r="AL38" i="7"/>
  <c r="AL39" i="7"/>
  <c r="AL40" i="7"/>
  <c r="AL41" i="7"/>
  <c r="AL42" i="7"/>
  <c r="AT25" i="7"/>
  <c r="AS23" i="7"/>
  <c r="AR19" i="7"/>
  <c r="AQ19" i="7"/>
  <c r="AP17" i="7"/>
  <c r="AO19" i="7"/>
  <c r="AM17" i="7"/>
  <c r="AL19" i="7"/>
  <c r="AK18" i="7"/>
  <c r="AK19" i="7"/>
  <c r="AK20" i="7"/>
  <c r="AK21" i="7"/>
  <c r="AK22" i="7"/>
  <c r="AK23" i="7"/>
  <c r="AK24" i="7"/>
  <c r="AK25" i="7"/>
  <c r="AK26" i="7"/>
  <c r="AK27" i="7"/>
  <c r="AK28" i="7"/>
  <c r="AK29" i="7"/>
  <c r="AK30" i="7"/>
  <c r="AK31" i="7"/>
  <c r="AK32" i="7"/>
  <c r="AK33" i="7"/>
  <c r="AK34" i="7"/>
  <c r="AK35" i="7"/>
  <c r="AK36" i="7"/>
  <c r="AK37" i="7"/>
  <c r="AK38" i="7"/>
  <c r="AK39" i="7"/>
  <c r="AK40" i="7"/>
  <c r="AK41" i="7"/>
  <c r="AK42" i="7"/>
  <c r="AK17" i="7"/>
  <c r="J50" i="4"/>
  <c r="J54" i="4"/>
  <c r="J53" i="4"/>
  <c r="J58" i="4"/>
  <c r="J59" i="4"/>
  <c r="J60" i="4"/>
  <c r="G57" i="4"/>
  <c r="G61" i="4"/>
  <c r="J66" i="4"/>
  <c r="J65" i="4"/>
  <c r="J57" i="4"/>
  <c r="J61" i="4"/>
  <c r="J64" i="4"/>
  <c r="J68" i="4"/>
  <c r="I66" i="4"/>
  <c r="I65" i="4"/>
  <c r="I64" i="4"/>
  <c r="I68" i="4"/>
  <c r="H66" i="4"/>
  <c r="H65" i="4"/>
  <c r="H64" i="4"/>
  <c r="H68" i="4"/>
  <c r="G64" i="4"/>
  <c r="G68" i="4"/>
  <c r="F66" i="4"/>
  <c r="F65" i="4"/>
  <c r="F64" i="4"/>
  <c r="F68" i="4"/>
  <c r="E66" i="4"/>
  <c r="E65" i="4"/>
  <c r="E64" i="4"/>
  <c r="E68" i="4"/>
  <c r="D66" i="4"/>
  <c r="D65" i="4"/>
  <c r="D64" i="4"/>
  <c r="D68" i="4"/>
  <c r="C66" i="4"/>
  <c r="C65" i="4"/>
  <c r="C64" i="4"/>
  <c r="C68" i="4"/>
  <c r="J67" i="4"/>
  <c r="I67" i="4"/>
  <c r="H67" i="4"/>
  <c r="G67" i="4"/>
  <c r="F67" i="4"/>
  <c r="E67" i="4"/>
  <c r="D67" i="4"/>
  <c r="C67" i="4"/>
  <c r="I57" i="4"/>
  <c r="I61" i="4"/>
  <c r="H59" i="4"/>
  <c r="H58" i="4"/>
  <c r="H57" i="4"/>
  <c r="H61" i="4"/>
  <c r="F59" i="4"/>
  <c r="F58" i="4"/>
  <c r="F57" i="4"/>
  <c r="F61" i="4"/>
  <c r="E59" i="4"/>
  <c r="E58" i="4"/>
  <c r="E57" i="4"/>
  <c r="E61" i="4"/>
  <c r="D57" i="4"/>
  <c r="D61" i="4"/>
  <c r="C59" i="4"/>
  <c r="C58" i="4"/>
  <c r="C57" i="4"/>
  <c r="C61" i="4"/>
  <c r="I60" i="4"/>
  <c r="H60" i="4"/>
  <c r="G60" i="4"/>
  <c r="F60" i="4"/>
  <c r="E60" i="4"/>
  <c r="D60" i="4"/>
  <c r="C60" i="4"/>
  <c r="D53" i="4"/>
  <c r="E53" i="4"/>
  <c r="F53" i="4"/>
  <c r="G53" i="4"/>
  <c r="H53" i="4"/>
  <c r="I53" i="4"/>
  <c r="D50" i="4"/>
  <c r="D54" i="4"/>
  <c r="E50" i="4"/>
  <c r="E54" i="4"/>
  <c r="F54" i="4"/>
  <c r="H50" i="4"/>
  <c r="H54" i="4"/>
  <c r="I50" i="4"/>
  <c r="I54" i="4"/>
  <c r="C50" i="4"/>
  <c r="C54" i="4"/>
  <c r="C53" i="4"/>
  <c r="L165" i="17"/>
  <c r="L166" i="17"/>
  <c r="L167" i="17"/>
  <c r="L168" i="17"/>
</calcChain>
</file>

<file path=xl/comments1.xml><?xml version="1.0" encoding="utf-8"?>
<comments xmlns="http://schemas.openxmlformats.org/spreadsheetml/2006/main">
  <authors>
    <author>Intern</author>
  </authors>
  <commentList>
    <comment ref="T11" authorId="0">
      <text>
        <r>
          <rPr>
            <b/>
            <sz val="9"/>
            <color indexed="81"/>
            <rFont val="Verdana"/>
            <family val="2"/>
          </rPr>
          <t>Intern:</t>
        </r>
        <r>
          <rPr>
            <sz val="9"/>
            <color indexed="81"/>
            <rFont val="Verdana"/>
            <family val="2"/>
          </rPr>
          <t xml:space="preserve">
All credits are assumed as if they were used all together with exception of anticipated compliance. 
</t>
        </r>
      </text>
    </comment>
  </commentList>
</comments>
</file>

<file path=xl/sharedStrings.xml><?xml version="1.0" encoding="utf-8"?>
<sst xmlns="http://schemas.openxmlformats.org/spreadsheetml/2006/main" count="568" uniqueCount="113">
  <si>
    <t>STUDIED</t>
  </si>
  <si>
    <t>Baseline performance: 2008 CARB report: Comparioson of Greenhouse Gas Reductions for the United States and Canada uner U.S. CAFÉ standards and California Air Resources Board Greenhouse Gas Regulations</t>
  </si>
  <si>
    <t>Regulation: same as above</t>
  </si>
  <si>
    <t>Baseline performance: Transport Canada (2009):  http://www.tc.gc.ca/eng/programs/environment-fcp-cafctargets-385.htm</t>
  </si>
  <si>
    <t>Regulation: Environment Canada (Oct 2010), Passenger Automobile and Light Truck Greenhouse Gas Emission Regulations:  http://www.tc.gc.ca/eng/programs/environment-fcp-cafctargets-385.htm</t>
  </si>
  <si>
    <t>Regulation: EC No. 443/2009: http://ec.europa.eu/clima/policies/transport/vehicles/cars_en.htm</t>
  </si>
  <si>
    <t>Voluntary target: same as above</t>
  </si>
  <si>
    <t>Baseline performance: Internal communication with S. Korean official, and from GreenCarCongress: http://www.greencarcongress.com/2009/06/korea-20090604.html</t>
  </si>
  <si>
    <t>Canada</t>
    <phoneticPr fontId="3" type="noConversion"/>
  </si>
  <si>
    <t>Canada</t>
    <phoneticPr fontId="3" type="noConversion"/>
  </si>
  <si>
    <t>California</t>
  </si>
  <si>
    <t>EU</t>
  </si>
  <si>
    <t>Australia</t>
  </si>
  <si>
    <t>Japan</t>
  </si>
  <si>
    <t>China</t>
  </si>
  <si>
    <t>S. Korea</t>
  </si>
  <si>
    <t>US</t>
  </si>
  <si>
    <t>Data Source</t>
  </si>
  <si>
    <t>China[3]</t>
    <phoneticPr fontId="3" type="noConversion"/>
  </si>
  <si>
    <t xml:space="preserve">Baseline performance: National Transport Council (2009) Carbon emissions from New Australian Vehicls; National Transport Council (2010) Carbon Dioxide Emissions from New Australian Vehicles 2010 </t>
  </si>
  <si>
    <t>NEDC gCO2/km</t>
  </si>
  <si>
    <t>CAFE mpg</t>
  </si>
  <si>
    <t>NEDC L/100-km</t>
  </si>
  <si>
    <t>US-Car</t>
  </si>
  <si>
    <t>California-Car</t>
  </si>
  <si>
    <t>Canada-Car</t>
  </si>
  <si>
    <t>California-LDV</t>
  </si>
  <si>
    <t>US-LDV</t>
  </si>
  <si>
    <t>Canada-LDV</t>
  </si>
  <si>
    <t>Regulation: MLIT, August 19,2011, available in Japanese at http://www.mlit.go.jp/common/000163736.pdf</t>
  </si>
  <si>
    <t>India</t>
  </si>
  <si>
    <t>Mexico</t>
  </si>
  <si>
    <t>Mexico-LDV</t>
  </si>
  <si>
    <t>Regulation: DOT/EPA Joint Rulemaking, MY2012-2016; DOT/EPA Joint Notice of Intent: http://www.nhtsa.gov/fuel-economy; EPA final rule making of MY 2017-2025, Oct. 2012: http://www.epa.gov/oms/climate/regs-light-duty.htm</t>
  </si>
  <si>
    <t xml:space="preserve">Phase 1-2:national standard GB 19578-2004, http://www.fueleconomy.cn/doc_pdf/chych-bzh.pdf.; source for 2020 goal: People's Daily: </t>
  </si>
  <si>
    <t>Phase 3 (2015): national standard GB 27999-2011; the lastest public version can be found on http://www.catarc.org.cn/bzyj/pdf_file/zhengqiuyijian-sc19-12-bzsm.pdf (in Chinese)</t>
  </si>
  <si>
    <t>2020 target proposal: Energy-saving and New-energy Vehicle Industrial Development Plan 2012-2020, State Council, 2012: http://www.gov.cn/zwgk/2012-07/09/content_2179032.htm</t>
  </si>
  <si>
    <t xml:space="preserve">Regulations: </t>
  </si>
  <si>
    <t>Baseline performance: China Automotive Research and Technology Center though internal communication and ICCT internal 2010 database for Chinese light-duty vehicles</t>
  </si>
  <si>
    <t>Canada</t>
    <phoneticPr fontId="1" type="noConversion"/>
  </si>
  <si>
    <t>Baseline performance: European Commission Car CO2 Monitoring data (2009): http://eur-lex.europa.eu/LexUriServ/LexUriServ.do?uri=CELEX:52010DC0655:EN:HTML</t>
  </si>
  <si>
    <t>HISTORICAL</t>
  </si>
  <si>
    <t>ENACTED</t>
  </si>
  <si>
    <t>PROPOSED</t>
  </si>
  <si>
    <t>SURPASSED</t>
  </si>
  <si>
    <t>Key</t>
  </si>
  <si>
    <t>NEDC km/l</t>
  </si>
  <si>
    <t>CAFE L/100-km</t>
  </si>
  <si>
    <t>CAFE in km/l</t>
  </si>
  <si>
    <t>Enacted</t>
  </si>
  <si>
    <t>Proposed</t>
  </si>
  <si>
    <t>Target</t>
  </si>
  <si>
    <t>Studied</t>
  </si>
  <si>
    <t>Start year</t>
  </si>
  <si>
    <t>End year</t>
  </si>
  <si>
    <t>Year of improve</t>
  </si>
  <si>
    <t>Baseline</t>
  </si>
  <si>
    <t>Overall %</t>
  </si>
  <si>
    <t>Annual %</t>
  </si>
  <si>
    <t>US
2012-2025</t>
  </si>
  <si>
    <t>EU
2011-2020</t>
  </si>
  <si>
    <t>S. Korea
2011-2015</t>
  </si>
  <si>
    <t>Mexico
2011-2016</t>
  </si>
  <si>
    <t>Overall and annual CO2  reduction rates required</t>
  </si>
  <si>
    <t>Regulation: NOM-163-SEMARNAT-ENER-SCFI-2013, Emisiones de bióxido de carbono (CO2) provenientes del escape y su equivalencia en términos de rendimiento de combustible, aplicable a vehículos automotores nuevos de peso bruto vehicular de hasta 3 857 kilogramos.</t>
  </si>
  <si>
    <t>http://dof.gob.mx/nota_detalle.php?codigo=5303391&amp;fecha=21/06/2013</t>
  </si>
  <si>
    <t>Baseline performance: JAMA 2010, The Motor Industry of Japan: http://www.jama-english.jp/publications/MVS2010.pdf; MLIT, http://www.mlit.go.jp/common/000990330.pdf</t>
  </si>
  <si>
    <t>68-78</t>
  </si>
  <si>
    <t>72.5-82.3</t>
  </si>
  <si>
    <t>2.9-3.3</t>
  </si>
  <si>
    <t>30.0-34.4</t>
  </si>
  <si>
    <t>2.9-3.2</t>
  </si>
  <si>
    <t>30.8-35.0</t>
  </si>
  <si>
    <t>Baseline performance: 2009 and before: Bureau of Energy Efficiency white paper; 2010-2012 Calculation based on ICCT database</t>
  </si>
  <si>
    <t>Overall and annual fuel economy improvement rates required</t>
  </si>
  <si>
    <t>Brazil</t>
  </si>
  <si>
    <t>NEDC MJ/km</t>
  </si>
  <si>
    <t xml:space="preserve">E00 energy content conver factor </t>
  </si>
  <si>
    <t>MJ/l</t>
  </si>
  <si>
    <t>0.92-1.06</t>
  </si>
  <si>
    <t>CAFE MJ/km</t>
  </si>
  <si>
    <t>0.9-1.03</t>
  </si>
  <si>
    <t>Mexico-Car</t>
  </si>
  <si>
    <t>US
2011-2025</t>
  </si>
  <si>
    <t>Japan
2011-2020</t>
  </si>
  <si>
    <t>China
2011-2015-2020</t>
  </si>
  <si>
    <t>India
2011-2021</t>
  </si>
  <si>
    <t>Canada
2010-2015-2025</t>
  </si>
  <si>
    <t>Brazil
2012-2017</t>
  </si>
  <si>
    <t>Australia-Car</t>
  </si>
  <si>
    <t>Australia-LT</t>
  </si>
  <si>
    <t>US-LT</t>
  </si>
  <si>
    <t>Canada-LT</t>
  </si>
  <si>
    <t>Mexico-LT</t>
  </si>
  <si>
    <t>US CAR KM/L</t>
  </si>
  <si>
    <t>US LT KM/L</t>
  </si>
  <si>
    <t>Data for second axis</t>
  </si>
  <si>
    <t>EU
2011-2021</t>
  </si>
  <si>
    <t>EU-LCV</t>
  </si>
  <si>
    <t>China-LCV</t>
  </si>
  <si>
    <t>Japan-LT</t>
  </si>
  <si>
    <t>Baseline performance: US EPA, Light-duty automotive technology, carbon dioxide emissions, and fuel economy trends:1975 through 2013. Table 9.1, page 110. Online available at http://www.epa.gov/fueleconomy/fetrends/1975-2012/420r13001.pdf</t>
  </si>
  <si>
    <t>Australia-LDV</t>
  </si>
  <si>
    <t>Japan
2011-2016</t>
  </si>
  <si>
    <t>China
2011-2016</t>
  </si>
  <si>
    <t>Regulation: THE GAZETTE OF INDIA : EXTRAORDINARY [PART II—SEC. 3(ii)] MINISTRY OF POWER NOTIFICATION, New Delhi, 30th January, 2014</t>
  </si>
  <si>
    <t>China
2012-2020</t>
  </si>
  <si>
    <t>Canada
2010-2025</t>
  </si>
  <si>
    <t>EU
2012-2021</t>
  </si>
  <si>
    <t>India
2012-2021</t>
  </si>
  <si>
    <t>EU
2012-2020</t>
  </si>
  <si>
    <t>US CAFE numbers assume full impact of A/C refrigerant credit. MPG values with imp[act of A/C efficiency, off-cycle, advanced technology credits available upon request.</t>
  </si>
  <si>
    <t>Japan
2012-2020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</si>
</sst>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5" x14ac:knownFonts="1">
    <font>
      <sz val="10"/>
      <name val="Verdana"/>
    </font>
    <font>
      <sz val="12"/>
      <name val="Calibri"/>
      <family val="2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u/>
      <sz val="10"/>
      <color indexed="12"/>
      <name val="Verdana"/>
      <family val="2"/>
    </font>
    <font>
      <u/>
      <sz val="10"/>
      <color indexed="2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color theme="0"/>
      <name val="Arial"/>
      <family val="2"/>
    </font>
    <font>
      <sz val="9"/>
      <color indexed="81"/>
      <name val="Verdana"/>
      <family val="2"/>
    </font>
    <font>
      <b/>
      <sz val="9"/>
      <color indexed="81"/>
      <name val="Verdana"/>
      <family val="2"/>
    </font>
    <font>
      <b/>
      <sz val="10"/>
      <color theme="0" tint="-0.24997711111789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8000"/>
        <bgColor rgb="FF000000"/>
      </patternFill>
    </fill>
    <fill>
      <patternFill patternType="solid">
        <fgColor rgb="FF4F81BD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C0C0C0"/>
        <bgColor rgb="FF000000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120">
    <xf numFmtId="0" fontId="0" fillId="0" borderId="0"/>
    <xf numFmtId="9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15">
    <xf numFmtId="0" fontId="0" fillId="0" borderId="0" xfId="0"/>
    <xf numFmtId="0" fontId="4" fillId="0" borderId="0" xfId="0" applyFont="1"/>
    <xf numFmtId="0" fontId="6" fillId="0" borderId="0" xfId="0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/>
    <xf numFmtId="0" fontId="6" fillId="0" borderId="0" xfId="0" applyFont="1"/>
    <xf numFmtId="0" fontId="4" fillId="0" borderId="0" xfId="0" applyFont="1" applyBorder="1"/>
    <xf numFmtId="0" fontId="4" fillId="0" borderId="2" xfId="0" applyFont="1" applyFill="1" applyBorder="1"/>
    <xf numFmtId="0" fontId="4" fillId="0" borderId="7" xfId="0" applyFont="1" applyBorder="1"/>
    <xf numFmtId="0" fontId="4" fillId="0" borderId="8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4" fillId="0" borderId="0" xfId="0" applyNumberFormat="1" applyFont="1" applyFill="1" applyBorder="1"/>
    <xf numFmtId="1" fontId="4" fillId="0" borderId="7" xfId="0" applyNumberFormat="1" applyFont="1" applyBorder="1"/>
    <xf numFmtId="164" fontId="4" fillId="0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9" fontId="4" fillId="0" borderId="0" xfId="1" applyFont="1" applyAlignment="1">
      <alignment horizontal="center"/>
    </xf>
    <xf numFmtId="1" fontId="4" fillId="4" borderId="0" xfId="0" applyNumberFormat="1" applyFont="1" applyFill="1" applyBorder="1" applyAlignment="1">
      <alignment horizontal="center"/>
    </xf>
    <xf numFmtId="164" fontId="4" fillId="4" borderId="0" xfId="0" applyNumberFormat="1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164" fontId="4" fillId="0" borderId="0" xfId="0" applyNumberFormat="1" applyFont="1" applyBorder="1"/>
    <xf numFmtId="164" fontId="4" fillId="0" borderId="0" xfId="0" applyNumberFormat="1" applyFont="1" applyFill="1" applyBorder="1"/>
    <xf numFmtId="164" fontId="4" fillId="6" borderId="0" xfId="0" applyNumberFormat="1" applyFont="1" applyFill="1" applyBorder="1" applyAlignment="1">
      <alignment horizontal="center"/>
    </xf>
    <xf numFmtId="1" fontId="4" fillId="6" borderId="0" xfId="0" applyNumberFormat="1" applyFont="1" applyFill="1" applyBorder="1" applyAlignment="1">
      <alignment horizontal="center"/>
    </xf>
    <xf numFmtId="1" fontId="4" fillId="0" borderId="0" xfId="0" applyNumberFormat="1" applyFont="1"/>
    <xf numFmtId="0" fontId="11" fillId="0" borderId="0" xfId="0" applyFont="1"/>
    <xf numFmtId="0" fontId="5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4" fillId="0" borderId="7" xfId="0" applyNumberFormat="1" applyFont="1" applyBorder="1"/>
    <xf numFmtId="164" fontId="6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/>
    <xf numFmtId="164" fontId="4" fillId="0" borderId="2" xfId="0" applyNumberFormat="1" applyFont="1" applyBorder="1"/>
    <xf numFmtId="164" fontId="4" fillId="0" borderId="8" xfId="0" applyNumberFormat="1" applyFont="1" applyBorder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" fontId="4" fillId="4" borderId="7" xfId="0" applyNumberFormat="1" applyFont="1" applyFill="1" applyBorder="1" applyAlignment="1">
      <alignment horizontal="center"/>
    </xf>
    <xf numFmtId="164" fontId="4" fillId="6" borderId="7" xfId="0" applyNumberFormat="1" applyFont="1" applyFill="1" applyBorder="1" applyAlignment="1">
      <alignment horizontal="center"/>
    </xf>
    <xf numFmtId="1" fontId="4" fillId="6" borderId="7" xfId="0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left" vertical="center"/>
    </xf>
    <xf numFmtId="0" fontId="4" fillId="7" borderId="0" xfId="0" applyFont="1" applyFill="1" applyAlignment="1">
      <alignment horizontal="left" vertical="center"/>
    </xf>
    <xf numFmtId="1" fontId="4" fillId="8" borderId="0" xfId="0" applyNumberFormat="1" applyFont="1" applyFill="1" applyAlignment="1">
      <alignment horizontal="left" vertical="center"/>
    </xf>
    <xf numFmtId="0" fontId="4" fillId="9" borderId="0" xfId="0" applyFont="1" applyFill="1" applyAlignment="1">
      <alignment horizontal="left" vertical="center"/>
    </xf>
    <xf numFmtId="0" fontId="4" fillId="1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64" fontId="4" fillId="4" borderId="7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165" fontId="4" fillId="0" borderId="10" xfId="1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9" fontId="4" fillId="0" borderId="0" xfId="1" applyFont="1" applyBorder="1" applyAlignment="1">
      <alignment horizontal="center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4" fillId="0" borderId="10" xfId="0" applyFont="1" applyBorder="1"/>
    <xf numFmtId="0" fontId="4" fillId="0" borderId="11" xfId="0" applyFont="1" applyBorder="1"/>
    <xf numFmtId="1" fontId="4" fillId="5" borderId="7" xfId="0" applyNumberFormat="1" applyFont="1" applyFill="1" applyBorder="1" applyAlignment="1">
      <alignment horizontal="center"/>
    </xf>
    <xf numFmtId="164" fontId="4" fillId="5" borderId="7" xfId="0" applyNumberFormat="1" applyFont="1" applyFill="1" applyBorder="1" applyAlignment="1">
      <alignment horizontal="center"/>
    </xf>
    <xf numFmtId="1" fontId="4" fillId="8" borderId="0" xfId="0" applyNumberFormat="1" applyFont="1" applyFill="1" applyAlignment="1">
      <alignment horizontal="center" vertical="center"/>
    </xf>
    <xf numFmtId="164" fontId="4" fillId="4" borderId="2" xfId="0" applyNumberFormat="1" applyFont="1" applyFill="1" applyBorder="1" applyAlignment="1">
      <alignment horizontal="center"/>
    </xf>
    <xf numFmtId="164" fontId="4" fillId="8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2" fontId="4" fillId="4" borderId="2" xfId="0" applyNumberFormat="1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0" fontId="6" fillId="0" borderId="0" xfId="0" applyFont="1" applyAlignment="1">
      <alignment wrapText="1"/>
    </xf>
    <xf numFmtId="2" fontId="6" fillId="0" borderId="0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2" fontId="4" fillId="6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/>
    <xf numFmtId="2" fontId="4" fillId="8" borderId="0" xfId="0" applyNumberFormat="1" applyFont="1" applyFill="1" applyAlignment="1">
      <alignment horizontal="center" vertical="center"/>
    </xf>
    <xf numFmtId="2" fontId="4" fillId="0" borderId="2" xfId="0" applyNumberFormat="1" applyFont="1" applyFill="1" applyBorder="1"/>
    <xf numFmtId="2" fontId="4" fillId="0" borderId="0" xfId="0" applyNumberFormat="1" applyFont="1" applyBorder="1"/>
    <xf numFmtId="2" fontId="4" fillId="6" borderId="7" xfId="0" applyNumberFormat="1" applyFont="1" applyFill="1" applyBorder="1" applyAlignment="1">
      <alignment horizontal="center"/>
    </xf>
    <xf numFmtId="2" fontId="4" fillId="5" borderId="7" xfId="0" applyNumberFormat="1" applyFont="1" applyFill="1" applyBorder="1" applyAlignment="1">
      <alignment horizontal="center"/>
    </xf>
    <xf numFmtId="2" fontId="4" fillId="0" borderId="7" xfId="0" applyNumberFormat="1" applyFont="1" applyBorder="1"/>
    <xf numFmtId="2" fontId="4" fillId="0" borderId="8" xfId="0" applyNumberFormat="1" applyFont="1" applyBorder="1"/>
    <xf numFmtId="0" fontId="5" fillId="3" borderId="13" xfId="0" applyFont="1" applyFill="1" applyBorder="1" applyAlignment="1">
      <alignment horizontal="center"/>
    </xf>
    <xf numFmtId="0" fontId="4" fillId="0" borderId="0" xfId="0" applyFont="1" applyFill="1" applyBorder="1"/>
    <xf numFmtId="9" fontId="4" fillId="0" borderId="0" xfId="0" applyNumberFormat="1" applyFont="1"/>
    <xf numFmtId="165" fontId="4" fillId="0" borderId="0" xfId="0" applyNumberFormat="1" applyFont="1"/>
    <xf numFmtId="0" fontId="4" fillId="0" borderId="0" xfId="0" applyFont="1" applyAlignment="1">
      <alignment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/>
    <xf numFmtId="164" fontId="14" fillId="0" borderId="0" xfId="0" applyNumberFormat="1" applyFont="1" applyFill="1" applyBorder="1" applyAlignment="1">
      <alignment horizontal="center"/>
    </xf>
    <xf numFmtId="164" fontId="14" fillId="0" borderId="0" xfId="1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1" fontId="4" fillId="0" borderId="8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4" fillId="7" borderId="0" xfId="0" applyNumberFormat="1" applyFont="1" applyFill="1" applyAlignment="1">
      <alignment horizontal="center" vertical="center"/>
    </xf>
    <xf numFmtId="164" fontId="4" fillId="7" borderId="0" xfId="0" applyNumberFormat="1" applyFont="1" applyFill="1" applyAlignment="1">
      <alignment horizontal="center" vertical="center"/>
    </xf>
    <xf numFmtId="2" fontId="4" fillId="7" borderId="0" xfId="0" applyNumberFormat="1" applyFont="1" applyFill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12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5" builtinId="9" hidden="1"/>
    <cellStyle name="Followed Hyperlink" xfId="837" builtinId="9" hidden="1"/>
    <cellStyle name="Followed Hyperlink" xfId="839" builtinId="9" hidden="1"/>
    <cellStyle name="Followed Hyperlink" xfId="841" builtinId="9" hidden="1"/>
    <cellStyle name="Followed Hyperlink" xfId="843" builtinId="9" hidden="1"/>
    <cellStyle name="Followed Hyperlink" xfId="845" builtinId="9" hidden="1"/>
    <cellStyle name="Followed Hyperlink" xfId="847" builtinId="9" hidden="1"/>
    <cellStyle name="Followed Hyperlink" xfId="849" builtinId="9" hidden="1"/>
    <cellStyle name="Followed Hyperlink" xfId="851" builtinId="9" hidden="1"/>
    <cellStyle name="Followed Hyperlink" xfId="853" builtinId="9" hidden="1"/>
    <cellStyle name="Followed Hyperlink" xfId="855" builtinId="9" hidden="1"/>
    <cellStyle name="Followed Hyperlink" xfId="857" builtinId="9" hidden="1"/>
    <cellStyle name="Followed Hyperlink" xfId="859" builtinId="9" hidden="1"/>
    <cellStyle name="Followed Hyperlink" xfId="861" builtinId="9" hidden="1"/>
    <cellStyle name="Followed Hyperlink" xfId="863" builtinId="9" hidden="1"/>
    <cellStyle name="Followed Hyperlink" xfId="865" builtinId="9" hidden="1"/>
    <cellStyle name="Followed Hyperlink" xfId="867" builtinId="9" hidden="1"/>
    <cellStyle name="Followed Hyperlink" xfId="869" builtinId="9" hidden="1"/>
    <cellStyle name="Followed Hyperlink" xfId="871" builtinId="9" hidden="1"/>
    <cellStyle name="Followed Hyperlink" xfId="873" builtinId="9" hidden="1"/>
    <cellStyle name="Followed Hyperlink" xfId="875" builtinId="9" hidden="1"/>
    <cellStyle name="Followed Hyperlink" xfId="877" builtinId="9" hidden="1"/>
    <cellStyle name="Followed Hyperlink" xfId="879" builtinId="9" hidden="1"/>
    <cellStyle name="Followed Hyperlink" xfId="881" builtinId="9" hidden="1"/>
    <cellStyle name="Followed Hyperlink" xfId="883" builtinId="9" hidden="1"/>
    <cellStyle name="Followed Hyperlink" xfId="885" builtinId="9" hidden="1"/>
    <cellStyle name="Followed Hyperlink" xfId="887" builtinId="9" hidden="1"/>
    <cellStyle name="Followed Hyperlink" xfId="889" builtinId="9" hidden="1"/>
    <cellStyle name="Followed Hyperlink" xfId="891" builtinId="9" hidden="1"/>
    <cellStyle name="Followed Hyperlink" xfId="893" builtinId="9" hidden="1"/>
    <cellStyle name="Followed Hyperlink" xfId="895" builtinId="9" hidden="1"/>
    <cellStyle name="Followed Hyperlink" xfId="897" builtinId="9" hidden="1"/>
    <cellStyle name="Followed Hyperlink" xfId="899" builtinId="9" hidden="1"/>
    <cellStyle name="Followed Hyperlink" xfId="901" builtinId="9" hidden="1"/>
    <cellStyle name="Followed Hyperlink" xfId="903" builtinId="9" hidden="1"/>
    <cellStyle name="Followed Hyperlink" xfId="905" builtinId="9" hidden="1"/>
    <cellStyle name="Followed Hyperlink" xfId="907" builtinId="9" hidden="1"/>
    <cellStyle name="Followed Hyperlink" xfId="909" builtinId="9" hidden="1"/>
    <cellStyle name="Followed Hyperlink" xfId="911" builtinId="9" hidden="1"/>
    <cellStyle name="Followed Hyperlink" xfId="913" builtinId="9" hidden="1"/>
    <cellStyle name="Followed Hyperlink" xfId="915" builtinId="9" hidden="1"/>
    <cellStyle name="Followed Hyperlink" xfId="917" builtinId="9" hidden="1"/>
    <cellStyle name="Followed Hyperlink" xfId="919" builtinId="9" hidden="1"/>
    <cellStyle name="Followed Hyperlink" xfId="921" builtinId="9" hidden="1"/>
    <cellStyle name="Followed Hyperlink" xfId="923" builtinId="9" hidden="1"/>
    <cellStyle name="Followed Hyperlink" xfId="925" builtinId="9" hidden="1"/>
    <cellStyle name="Followed Hyperlink" xfId="927" builtinId="9" hidden="1"/>
    <cellStyle name="Followed Hyperlink" xfId="929" builtinId="9" hidden="1"/>
    <cellStyle name="Followed Hyperlink" xfId="931" builtinId="9" hidden="1"/>
    <cellStyle name="Followed Hyperlink" xfId="933" builtinId="9" hidden="1"/>
    <cellStyle name="Followed Hyperlink" xfId="935" builtinId="9" hidden="1"/>
    <cellStyle name="Followed Hyperlink" xfId="937" builtinId="9" hidden="1"/>
    <cellStyle name="Followed Hyperlink" xfId="939" builtinId="9" hidden="1"/>
    <cellStyle name="Followed Hyperlink" xfId="941" builtinId="9" hidden="1"/>
    <cellStyle name="Followed Hyperlink" xfId="943" builtinId="9" hidden="1"/>
    <cellStyle name="Followed Hyperlink" xfId="945" builtinId="9" hidden="1"/>
    <cellStyle name="Followed Hyperlink" xfId="947" builtinId="9" hidden="1"/>
    <cellStyle name="Followed Hyperlink" xfId="949" builtinId="9" hidden="1"/>
    <cellStyle name="Followed Hyperlink" xfId="951" builtinId="9" hidden="1"/>
    <cellStyle name="Followed Hyperlink" xfId="953" builtinId="9" hidden="1"/>
    <cellStyle name="Followed Hyperlink" xfId="955" builtinId="9" hidden="1"/>
    <cellStyle name="Followed Hyperlink" xfId="957" builtinId="9" hidden="1"/>
    <cellStyle name="Followed Hyperlink" xfId="959" builtinId="9" hidden="1"/>
    <cellStyle name="Followed Hyperlink" xfId="961" builtinId="9" hidden="1"/>
    <cellStyle name="Followed Hyperlink" xfId="963" builtinId="9" hidden="1"/>
    <cellStyle name="Followed Hyperlink" xfId="965" builtinId="9" hidden="1"/>
    <cellStyle name="Followed Hyperlink" xfId="967" builtinId="9" hidden="1"/>
    <cellStyle name="Followed Hyperlink" xfId="969" builtinId="9" hidden="1"/>
    <cellStyle name="Followed Hyperlink" xfId="971" builtinId="9" hidden="1"/>
    <cellStyle name="Followed Hyperlink" xfId="973" builtinId="9" hidden="1"/>
    <cellStyle name="Followed Hyperlink" xfId="975" builtinId="9" hidden="1"/>
    <cellStyle name="Followed Hyperlink" xfId="977" builtinId="9" hidden="1"/>
    <cellStyle name="Followed Hyperlink" xfId="979" builtinId="9" hidden="1"/>
    <cellStyle name="Followed Hyperlink" xfId="981" builtinId="9" hidden="1"/>
    <cellStyle name="Followed Hyperlink" xfId="983" builtinId="9" hidden="1"/>
    <cellStyle name="Followed Hyperlink" xfId="985" builtinId="9" hidden="1"/>
    <cellStyle name="Followed Hyperlink" xfId="987" builtinId="9" hidden="1"/>
    <cellStyle name="Followed Hyperlink" xfId="989" builtinId="9" hidden="1"/>
    <cellStyle name="Followed Hyperlink" xfId="991" builtinId="9" hidden="1"/>
    <cellStyle name="Followed Hyperlink" xfId="993" builtinId="9" hidden="1"/>
    <cellStyle name="Followed Hyperlink" xfId="995" builtinId="9" hidden="1"/>
    <cellStyle name="Followed Hyperlink" xfId="997" builtinId="9" hidden="1"/>
    <cellStyle name="Followed Hyperlink" xfId="999" builtinId="9" hidden="1"/>
    <cellStyle name="Followed Hyperlink" xfId="1001" builtinId="9" hidden="1"/>
    <cellStyle name="Followed Hyperlink" xfId="1003" builtinId="9" hidden="1"/>
    <cellStyle name="Followed Hyperlink" xfId="1005" builtinId="9" hidden="1"/>
    <cellStyle name="Followed Hyperlink" xfId="1007" builtinId="9" hidden="1"/>
    <cellStyle name="Followed Hyperlink" xfId="1009" builtinId="9" hidden="1"/>
    <cellStyle name="Followed Hyperlink" xfId="1011" builtinId="9" hidden="1"/>
    <cellStyle name="Followed Hyperlink" xfId="1013" builtinId="9" hidden="1"/>
    <cellStyle name="Followed Hyperlink" xfId="1015" builtinId="9" hidden="1"/>
    <cellStyle name="Followed Hyperlink" xfId="1017" builtinId="9" hidden="1"/>
    <cellStyle name="Followed Hyperlink" xfId="1019" builtinId="9" hidden="1"/>
    <cellStyle name="Followed Hyperlink" xfId="1021" builtinId="9" hidden="1"/>
    <cellStyle name="Followed Hyperlink" xfId="1023" builtinId="9" hidden="1"/>
    <cellStyle name="Followed Hyperlink" xfId="1025" builtinId="9" hidden="1"/>
    <cellStyle name="Followed Hyperlink" xfId="1027" builtinId="9" hidden="1"/>
    <cellStyle name="Followed Hyperlink" xfId="1029" builtinId="9" hidden="1"/>
    <cellStyle name="Followed Hyperlink" xfId="1031" builtinId="9" hidden="1"/>
    <cellStyle name="Followed Hyperlink" xfId="1033" builtinId="9" hidden="1"/>
    <cellStyle name="Followed Hyperlink" xfId="1035" builtinId="9" hidden="1"/>
    <cellStyle name="Followed Hyperlink" xfId="1037" builtinId="9" hidden="1"/>
    <cellStyle name="Followed Hyperlink" xfId="1039" builtinId="9" hidden="1"/>
    <cellStyle name="Followed Hyperlink" xfId="1041" builtinId="9" hidden="1"/>
    <cellStyle name="Followed Hyperlink" xfId="1043" builtinId="9" hidden="1"/>
    <cellStyle name="Followed Hyperlink" xfId="1045" builtinId="9" hidden="1"/>
    <cellStyle name="Followed Hyperlink" xfId="1047" builtinId="9" hidden="1"/>
    <cellStyle name="Followed Hyperlink" xfId="1049" builtinId="9" hidden="1"/>
    <cellStyle name="Followed Hyperlink" xfId="1051" builtinId="9" hidden="1"/>
    <cellStyle name="Followed Hyperlink" xfId="1053" builtinId="9" hidden="1"/>
    <cellStyle name="Followed Hyperlink" xfId="1055" builtinId="9" hidden="1"/>
    <cellStyle name="Followed Hyperlink" xfId="1057" builtinId="9" hidden="1"/>
    <cellStyle name="Followed Hyperlink" xfId="1059" builtinId="9" hidden="1"/>
    <cellStyle name="Followed Hyperlink" xfId="1061" builtinId="9" hidden="1"/>
    <cellStyle name="Followed Hyperlink" xfId="1063" builtinId="9" hidden="1"/>
    <cellStyle name="Followed Hyperlink" xfId="1065" builtinId="9" hidden="1"/>
    <cellStyle name="Followed Hyperlink" xfId="1067" builtinId="9" hidden="1"/>
    <cellStyle name="Followed Hyperlink" xfId="1069" builtinId="9" hidden="1"/>
    <cellStyle name="Followed Hyperlink" xfId="1071" builtinId="9" hidden="1"/>
    <cellStyle name="Followed Hyperlink" xfId="1073" builtinId="9" hidden="1"/>
    <cellStyle name="Followed Hyperlink" xfId="1075" builtinId="9" hidden="1"/>
    <cellStyle name="Followed Hyperlink" xfId="1077" builtinId="9" hidden="1"/>
    <cellStyle name="Followed Hyperlink" xfId="1079" builtinId="9" hidden="1"/>
    <cellStyle name="Followed Hyperlink" xfId="1081" builtinId="9" hidden="1"/>
    <cellStyle name="Followed Hyperlink" xfId="1083" builtinId="9" hidden="1"/>
    <cellStyle name="Followed Hyperlink" xfId="1085" builtinId="9" hidden="1"/>
    <cellStyle name="Followed Hyperlink" xfId="1087" builtinId="9" hidden="1"/>
    <cellStyle name="Followed Hyperlink" xfId="1089" builtinId="9" hidden="1"/>
    <cellStyle name="Followed Hyperlink" xfId="1091" builtinId="9" hidden="1"/>
    <cellStyle name="Followed Hyperlink" xfId="1093" builtinId="9" hidden="1"/>
    <cellStyle name="Followed Hyperlink" xfId="1095" builtinId="9" hidden="1"/>
    <cellStyle name="Followed Hyperlink" xfId="1097" builtinId="9" hidden="1"/>
    <cellStyle name="Followed Hyperlink" xfId="1099" builtinId="9" hidden="1"/>
    <cellStyle name="Followed Hyperlink" xfId="1101" builtinId="9" hidden="1"/>
    <cellStyle name="Followed Hyperlink" xfId="1103" builtinId="9" hidden="1"/>
    <cellStyle name="Followed Hyperlink" xfId="1105" builtinId="9" hidden="1"/>
    <cellStyle name="Followed Hyperlink" xfId="1107" builtinId="9" hidden="1"/>
    <cellStyle name="Followed Hyperlink" xfId="1109" builtinId="9" hidden="1"/>
    <cellStyle name="Followed Hyperlink" xfId="1111" builtinId="9" hidden="1"/>
    <cellStyle name="Followed Hyperlink" xfId="1113" builtinId="9" hidden="1"/>
    <cellStyle name="Followed Hyperlink" xfId="1115" builtinId="9" hidden="1"/>
    <cellStyle name="Followed Hyperlink" xfId="1117" builtinId="9" hidden="1"/>
    <cellStyle name="Followed Hyperlink" xfId="111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Hyperlink" xfId="844" builtinId="8" hidden="1"/>
    <cellStyle name="Hyperlink" xfId="846" builtinId="8" hidden="1"/>
    <cellStyle name="Hyperlink" xfId="848" builtinId="8" hidden="1"/>
    <cellStyle name="Hyperlink" xfId="850" builtinId="8" hidden="1"/>
    <cellStyle name="Hyperlink" xfId="852" builtinId="8" hidden="1"/>
    <cellStyle name="Hyperlink" xfId="854" builtinId="8" hidden="1"/>
    <cellStyle name="Hyperlink" xfId="856" builtinId="8" hidden="1"/>
    <cellStyle name="Hyperlink" xfId="858" builtinId="8" hidden="1"/>
    <cellStyle name="Hyperlink" xfId="860" builtinId="8" hidden="1"/>
    <cellStyle name="Hyperlink" xfId="862" builtinId="8" hidden="1"/>
    <cellStyle name="Hyperlink" xfId="864" builtinId="8" hidden="1"/>
    <cellStyle name="Hyperlink" xfId="866" builtinId="8" hidden="1"/>
    <cellStyle name="Hyperlink" xfId="868" builtinId="8" hidden="1"/>
    <cellStyle name="Hyperlink" xfId="870" builtinId="8" hidden="1"/>
    <cellStyle name="Hyperlink" xfId="872" builtinId="8" hidden="1"/>
    <cellStyle name="Hyperlink" xfId="874" builtinId="8" hidden="1"/>
    <cellStyle name="Hyperlink" xfId="876" builtinId="8" hidden="1"/>
    <cellStyle name="Hyperlink" xfId="878" builtinId="8" hidden="1"/>
    <cellStyle name="Hyperlink" xfId="880" builtinId="8" hidden="1"/>
    <cellStyle name="Hyperlink" xfId="882" builtinId="8" hidden="1"/>
    <cellStyle name="Hyperlink" xfId="884" builtinId="8" hidden="1"/>
    <cellStyle name="Hyperlink" xfId="886" builtinId="8" hidden="1"/>
    <cellStyle name="Hyperlink" xfId="888" builtinId="8" hidden="1"/>
    <cellStyle name="Hyperlink" xfId="890" builtinId="8" hidden="1"/>
    <cellStyle name="Hyperlink" xfId="892" builtinId="8" hidden="1"/>
    <cellStyle name="Hyperlink" xfId="894" builtinId="8" hidden="1"/>
    <cellStyle name="Hyperlink" xfId="896" builtinId="8" hidden="1"/>
    <cellStyle name="Hyperlink" xfId="898" builtinId="8" hidden="1"/>
    <cellStyle name="Hyperlink" xfId="900" builtinId="8" hidden="1"/>
    <cellStyle name="Hyperlink" xfId="902" builtinId="8" hidden="1"/>
    <cellStyle name="Hyperlink" xfId="904" builtinId="8" hidden="1"/>
    <cellStyle name="Hyperlink" xfId="906" builtinId="8" hidden="1"/>
    <cellStyle name="Hyperlink" xfId="908" builtinId="8" hidden="1"/>
    <cellStyle name="Hyperlink" xfId="910" builtinId="8" hidden="1"/>
    <cellStyle name="Hyperlink" xfId="912" builtinId="8" hidden="1"/>
    <cellStyle name="Hyperlink" xfId="914" builtinId="8" hidden="1"/>
    <cellStyle name="Hyperlink" xfId="916" builtinId="8" hidden="1"/>
    <cellStyle name="Hyperlink" xfId="918" builtinId="8" hidden="1"/>
    <cellStyle name="Hyperlink" xfId="920" builtinId="8" hidden="1"/>
    <cellStyle name="Hyperlink" xfId="922" builtinId="8" hidden="1"/>
    <cellStyle name="Hyperlink" xfId="924" builtinId="8" hidden="1"/>
    <cellStyle name="Hyperlink" xfId="926" builtinId="8" hidden="1"/>
    <cellStyle name="Hyperlink" xfId="928" builtinId="8" hidden="1"/>
    <cellStyle name="Hyperlink" xfId="930" builtinId="8" hidden="1"/>
    <cellStyle name="Hyperlink" xfId="932" builtinId="8" hidden="1"/>
    <cellStyle name="Hyperlink" xfId="934" builtinId="8" hidden="1"/>
    <cellStyle name="Hyperlink" xfId="936" builtinId="8" hidden="1"/>
    <cellStyle name="Hyperlink" xfId="938" builtinId="8" hidden="1"/>
    <cellStyle name="Hyperlink" xfId="940" builtinId="8" hidden="1"/>
    <cellStyle name="Hyperlink" xfId="942" builtinId="8" hidden="1"/>
    <cellStyle name="Hyperlink" xfId="944" builtinId="8" hidden="1"/>
    <cellStyle name="Hyperlink" xfId="946" builtinId="8" hidden="1"/>
    <cellStyle name="Hyperlink" xfId="948" builtinId="8" hidden="1"/>
    <cellStyle name="Hyperlink" xfId="950" builtinId="8" hidden="1"/>
    <cellStyle name="Hyperlink" xfId="952" builtinId="8" hidden="1"/>
    <cellStyle name="Hyperlink" xfId="954" builtinId="8" hidden="1"/>
    <cellStyle name="Hyperlink" xfId="956" builtinId="8" hidden="1"/>
    <cellStyle name="Hyperlink" xfId="958" builtinId="8" hidden="1"/>
    <cellStyle name="Hyperlink" xfId="960" builtinId="8" hidden="1"/>
    <cellStyle name="Hyperlink" xfId="962" builtinId="8" hidden="1"/>
    <cellStyle name="Hyperlink" xfId="964" builtinId="8" hidden="1"/>
    <cellStyle name="Hyperlink" xfId="966" builtinId="8" hidden="1"/>
    <cellStyle name="Hyperlink" xfId="968" builtinId="8" hidden="1"/>
    <cellStyle name="Hyperlink" xfId="970" builtinId="8" hidden="1"/>
    <cellStyle name="Hyperlink" xfId="972" builtinId="8" hidden="1"/>
    <cellStyle name="Hyperlink" xfId="974" builtinId="8" hidden="1"/>
    <cellStyle name="Hyperlink" xfId="976" builtinId="8" hidden="1"/>
    <cellStyle name="Hyperlink" xfId="978" builtinId="8" hidden="1"/>
    <cellStyle name="Hyperlink" xfId="980" builtinId="8" hidden="1"/>
    <cellStyle name="Hyperlink" xfId="982" builtinId="8" hidden="1"/>
    <cellStyle name="Hyperlink" xfId="984" builtinId="8" hidden="1"/>
    <cellStyle name="Hyperlink" xfId="986" builtinId="8" hidden="1"/>
    <cellStyle name="Hyperlink" xfId="988" builtinId="8" hidden="1"/>
    <cellStyle name="Hyperlink" xfId="990" builtinId="8" hidden="1"/>
    <cellStyle name="Hyperlink" xfId="992" builtinId="8" hidden="1"/>
    <cellStyle name="Hyperlink" xfId="994" builtinId="8" hidden="1"/>
    <cellStyle name="Hyperlink" xfId="996" builtinId="8" hidden="1"/>
    <cellStyle name="Hyperlink" xfId="998" builtinId="8" hidden="1"/>
    <cellStyle name="Hyperlink" xfId="1000" builtinId="8" hidden="1"/>
    <cellStyle name="Hyperlink" xfId="1002" builtinId="8" hidden="1"/>
    <cellStyle name="Hyperlink" xfId="1004" builtinId="8" hidden="1"/>
    <cellStyle name="Hyperlink" xfId="1006" builtinId="8" hidden="1"/>
    <cellStyle name="Hyperlink" xfId="1008" builtinId="8" hidden="1"/>
    <cellStyle name="Hyperlink" xfId="1010" builtinId="8" hidden="1"/>
    <cellStyle name="Hyperlink" xfId="1012" builtinId="8" hidden="1"/>
    <cellStyle name="Hyperlink" xfId="1014" builtinId="8" hidden="1"/>
    <cellStyle name="Hyperlink" xfId="1016" builtinId="8" hidden="1"/>
    <cellStyle name="Hyperlink" xfId="1018" builtinId="8" hidden="1"/>
    <cellStyle name="Hyperlink" xfId="1020" builtinId="8" hidden="1"/>
    <cellStyle name="Hyperlink" xfId="1022" builtinId="8" hidden="1"/>
    <cellStyle name="Hyperlink" xfId="1024" builtinId="8" hidden="1"/>
    <cellStyle name="Hyperlink" xfId="1026" builtinId="8" hidden="1"/>
    <cellStyle name="Hyperlink" xfId="1028" builtinId="8" hidden="1"/>
    <cellStyle name="Hyperlink" xfId="1030" builtinId="8" hidden="1"/>
    <cellStyle name="Hyperlink" xfId="1032" builtinId="8" hidden="1"/>
    <cellStyle name="Hyperlink" xfId="1034" builtinId="8" hidden="1"/>
    <cellStyle name="Hyperlink" xfId="1036" builtinId="8" hidden="1"/>
    <cellStyle name="Hyperlink" xfId="1038" builtinId="8" hidden="1"/>
    <cellStyle name="Hyperlink" xfId="1040" builtinId="8" hidden="1"/>
    <cellStyle name="Hyperlink" xfId="1042" builtinId="8" hidden="1"/>
    <cellStyle name="Hyperlink" xfId="1044" builtinId="8" hidden="1"/>
    <cellStyle name="Hyperlink" xfId="1046" builtinId="8" hidden="1"/>
    <cellStyle name="Hyperlink" xfId="1048" builtinId="8" hidden="1"/>
    <cellStyle name="Hyperlink" xfId="1050" builtinId="8" hidden="1"/>
    <cellStyle name="Hyperlink" xfId="1052" builtinId="8" hidden="1"/>
    <cellStyle name="Hyperlink" xfId="1054" builtinId="8" hidden="1"/>
    <cellStyle name="Hyperlink" xfId="1056" builtinId="8" hidden="1"/>
    <cellStyle name="Hyperlink" xfId="1058" builtinId="8" hidden="1"/>
    <cellStyle name="Hyperlink" xfId="1060" builtinId="8" hidden="1"/>
    <cellStyle name="Hyperlink" xfId="1062" builtinId="8" hidden="1"/>
    <cellStyle name="Hyperlink" xfId="1064" builtinId="8" hidden="1"/>
    <cellStyle name="Hyperlink" xfId="1066" builtinId="8" hidden="1"/>
    <cellStyle name="Hyperlink" xfId="1068" builtinId="8" hidden="1"/>
    <cellStyle name="Hyperlink" xfId="1070" builtinId="8" hidden="1"/>
    <cellStyle name="Hyperlink" xfId="1072" builtinId="8" hidden="1"/>
    <cellStyle name="Hyperlink" xfId="1074" builtinId="8" hidden="1"/>
    <cellStyle name="Hyperlink" xfId="1076" builtinId="8" hidden="1"/>
    <cellStyle name="Hyperlink" xfId="1078" builtinId="8" hidden="1"/>
    <cellStyle name="Hyperlink" xfId="1080" builtinId="8" hidden="1"/>
    <cellStyle name="Hyperlink" xfId="1082" builtinId="8" hidden="1"/>
    <cellStyle name="Hyperlink" xfId="1084" builtinId="8" hidden="1"/>
    <cellStyle name="Hyperlink" xfId="1086" builtinId="8" hidden="1"/>
    <cellStyle name="Hyperlink" xfId="1088" builtinId="8" hidden="1"/>
    <cellStyle name="Hyperlink" xfId="1090" builtinId="8" hidden="1"/>
    <cellStyle name="Hyperlink" xfId="1092" builtinId="8" hidden="1"/>
    <cellStyle name="Hyperlink" xfId="1094" builtinId="8" hidden="1"/>
    <cellStyle name="Hyperlink" xfId="1096" builtinId="8" hidden="1"/>
    <cellStyle name="Hyperlink" xfId="1098" builtinId="8" hidden="1"/>
    <cellStyle name="Hyperlink" xfId="1100" builtinId="8" hidden="1"/>
    <cellStyle name="Hyperlink" xfId="1102" builtinId="8" hidden="1"/>
    <cellStyle name="Hyperlink" xfId="1104" builtinId="8" hidden="1"/>
    <cellStyle name="Hyperlink" xfId="1106" builtinId="8" hidden="1"/>
    <cellStyle name="Hyperlink" xfId="1108" builtinId="8" hidden="1"/>
    <cellStyle name="Hyperlink" xfId="1110" builtinId="8" hidden="1"/>
    <cellStyle name="Hyperlink" xfId="1112" builtinId="8" hidden="1"/>
    <cellStyle name="Hyperlink" xfId="1114" builtinId="8" hidden="1"/>
    <cellStyle name="Hyperlink" xfId="1116" builtinId="8" hidden="1"/>
    <cellStyle name="Hyperlink" xfId="1118" builtinId="8" hidden="1"/>
    <cellStyle name="Normal" xfId="0" builtinId="0"/>
    <cellStyle name="Percent" xfId="1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E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0DA8B"/>
      <rgbColor rgb="00F1AC37"/>
      <rgbColor rgb="00958679"/>
      <rgbColor rgb="0063BDD2"/>
      <rgbColor rgb="00E47B60"/>
      <rgbColor rgb="00E897A8"/>
      <rgbColor rgb="006B708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DA8B"/>
      <color rgb="FFE47B60"/>
      <color rgb="FFD0D6DF"/>
      <color rgb="FF6B7089"/>
      <color rgb="FFAE54B0"/>
      <color rgb="FF9D009F"/>
      <color rgb="FF009601"/>
      <color rgb="FF002C54"/>
      <color rgb="FFE897A8"/>
      <color rgb="FFF1AC3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4.xml"/><Relationship Id="rId12" Type="http://schemas.openxmlformats.org/officeDocument/2006/relationships/worksheet" Target="worksheets/sheet5.xml"/><Relationship Id="rId13" Type="http://schemas.openxmlformats.org/officeDocument/2006/relationships/worksheet" Target="worksheets/sheet6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chartsheet" Target="chartsheets/sheet1.xml"/><Relationship Id="rId2" Type="http://schemas.openxmlformats.org/officeDocument/2006/relationships/chartsheet" Target="chartsheets/sheet2.xml"/><Relationship Id="rId3" Type="http://schemas.openxmlformats.org/officeDocument/2006/relationships/chartsheet" Target="chartsheets/sheet3.xml"/><Relationship Id="rId4" Type="http://schemas.openxmlformats.org/officeDocument/2006/relationships/chartsheet" Target="chartsheets/sheet4.xml"/><Relationship Id="rId5" Type="http://schemas.openxmlformats.org/officeDocument/2006/relationships/chartsheet" Target="chartsheets/sheet5.xml"/><Relationship Id="rId6" Type="http://schemas.openxmlformats.org/officeDocument/2006/relationships/chartsheet" Target="chartsheets/sheet6.xml"/><Relationship Id="rId7" Type="http://schemas.openxmlformats.org/officeDocument/2006/relationships/chartsheet" Target="chartsheets/sheet7.xml"/><Relationship Id="rId8" Type="http://schemas.openxmlformats.org/officeDocument/2006/relationships/worksheet" Target="worksheets/sheet1.xml"/><Relationship Id="rId9" Type="http://schemas.openxmlformats.org/officeDocument/2006/relationships/worksheet" Target="worksheets/sheet2.xml"/><Relationship Id="rId10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371459569641"/>
          <c:y val="0.0155449145846389"/>
          <c:w val="0.704416213074037"/>
          <c:h val="0.807560907020769"/>
        </c:manualLayout>
      </c:layout>
      <c:scatterChart>
        <c:scatterStyle val="lineMarker"/>
        <c:varyColors val="0"/>
        <c:ser>
          <c:idx val="0"/>
          <c:order val="0"/>
          <c:tx>
            <c:v>US</c:v>
          </c:tx>
          <c:spPr>
            <a:ln w="31750">
              <a:solidFill>
                <a:srgbClr val="6B7089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6B7089"/>
              </a:solidFill>
              <a:ln>
                <a:solidFill>
                  <a:srgbClr val="6B7089"/>
                </a:solidFill>
              </a:ln>
            </c:spPr>
          </c:marker>
          <c:dPt>
            <c:idx val="0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Pt>
            <c:idx val="15"/>
            <c:bubble3D val="0"/>
          </c:dPt>
          <c:dPt>
            <c:idx val="17"/>
            <c:bubble3D val="0"/>
          </c:dPt>
          <c:dPt>
            <c:idx val="18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Pt>
            <c:idx val="19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Pt>
            <c:idx val="20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Pt>
            <c:idx val="21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Pt>
            <c:idx val="22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Pt>
            <c:idx val="23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Pt>
            <c:idx val="24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Pt>
            <c:idx val="25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Pt>
            <c:idx val="26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Pt>
            <c:idx val="27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Pt>
            <c:idx val="28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Pt>
            <c:idx val="29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Pt>
            <c:idx val="30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Lbls>
            <c:dLbl>
              <c:idx val="30"/>
              <c:layout>
                <c:manualLayout>
                  <c:x val="0.00149396325459318"/>
                  <c:y val="0.00652325322079838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rgbClr val="6B7089"/>
                        </a:solidFill>
                      </a:defRPr>
                    </a:pPr>
                    <a:r>
                      <a:rPr lang="en-US" sz="900">
                        <a:solidFill>
                          <a:srgbClr val="6B7089"/>
                        </a:solidFill>
                      </a:rPr>
                      <a:t>US 2025</a:t>
                    </a:r>
                    <a:r>
                      <a:rPr lang="en-US" sz="900" b="1" i="0" u="none" strike="noStrike" baseline="30000">
                        <a:effectLst/>
                      </a:rPr>
                      <a:t>[2]</a:t>
                    </a:r>
                    <a:r>
                      <a:rPr lang="en-US" sz="900" b="1" i="0" u="none" strike="noStrike" baseline="0"/>
                      <a:t> </a:t>
                    </a:r>
                    <a:r>
                      <a:rPr lang="en-US" sz="900">
                        <a:solidFill>
                          <a:srgbClr val="6B7089"/>
                        </a:solidFill>
                      </a:rPr>
                      <a:t>: 103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'CO2 G_KM data'!$A$12:$A$42</c:f>
              <c:numCache>
                <c:formatCode>General</c:formatCode>
                <c:ptCount val="31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  <c:pt idx="20">
                  <c:v>2015.0</c:v>
                </c:pt>
                <c:pt idx="21">
                  <c:v>2016.0</c:v>
                </c:pt>
                <c:pt idx="22">
                  <c:v>2017.0</c:v>
                </c:pt>
                <c:pt idx="23">
                  <c:v>2018.0</c:v>
                </c:pt>
                <c:pt idx="24">
                  <c:v>2019.0</c:v>
                </c:pt>
                <c:pt idx="25">
                  <c:v>2020.0</c:v>
                </c:pt>
                <c:pt idx="26">
                  <c:v>2021.0</c:v>
                </c:pt>
                <c:pt idx="27">
                  <c:v>2022.0</c:v>
                </c:pt>
                <c:pt idx="28">
                  <c:v>2023.0</c:v>
                </c:pt>
                <c:pt idx="29">
                  <c:v>2024.0</c:v>
                </c:pt>
                <c:pt idx="30">
                  <c:v>2025.0</c:v>
                </c:pt>
              </c:numCache>
            </c:numRef>
          </c:xVal>
          <c:yVal>
            <c:numRef>
              <c:f>'CO2 G_KM data'!$C$12:$C$42</c:f>
              <c:numCache>
                <c:formatCode>General</c:formatCode>
                <c:ptCount val="31"/>
                <c:pt idx="5" formatCode="0">
                  <c:v>224.234621498732</c:v>
                </c:pt>
                <c:pt idx="6" formatCode="0">
                  <c:v>222.4807758408989</c:v>
                </c:pt>
                <c:pt idx="7" formatCode="0">
                  <c:v>219.050531353612</c:v>
                </c:pt>
                <c:pt idx="8" formatCode="0">
                  <c:v>215.7198566746113</c:v>
                </c:pt>
                <c:pt idx="9" formatCode="0">
                  <c:v>217.373016810488</c:v>
                </c:pt>
                <c:pt idx="10" formatCode="0">
                  <c:v>212.4845378992293</c:v>
                </c:pt>
                <c:pt idx="11" formatCode="0">
                  <c:v>214.0905318781219</c:v>
                </c:pt>
                <c:pt idx="12" formatCode="0">
                  <c:v>207.0403289586605</c:v>
                </c:pt>
                <c:pt idx="13" formatCode="0">
                  <c:v>204.7878284392666</c:v>
                </c:pt>
                <c:pt idx="14" formatCode="0">
                  <c:v>194.1929527525438</c:v>
                </c:pt>
                <c:pt idx="15" formatCode="0">
                  <c:v>187.6934175250604</c:v>
                </c:pt>
                <c:pt idx="16" formatCode="0">
                  <c:v>189.599236726419</c:v>
                </c:pt>
                <c:pt idx="17" formatCode="0">
                  <c:v>178.0</c:v>
                </c:pt>
                <c:pt idx="18" formatCode="0">
                  <c:v>175.0</c:v>
                </c:pt>
                <c:pt idx="19" formatCode="0">
                  <c:v>174.2146575759865</c:v>
                </c:pt>
                <c:pt idx="20" formatCode="0">
                  <c:v>167.3846261243182</c:v>
                </c:pt>
                <c:pt idx="21" formatCode="0">
                  <c:v>159.6498243497126</c:v>
                </c:pt>
                <c:pt idx="22" formatCode="0">
                  <c:v>149.6563892959147</c:v>
                </c:pt>
                <c:pt idx="23" formatCode="0">
                  <c:v>143.758823823908</c:v>
                </c:pt>
                <c:pt idx="24" formatCode="0">
                  <c:v>138.2889031115666</c:v>
                </c:pt>
                <c:pt idx="25" formatCode="0">
                  <c:v>132.5509782946409</c:v>
                </c:pt>
                <c:pt idx="26" formatCode="0">
                  <c:v>126.3564601472115</c:v>
                </c:pt>
                <c:pt idx="27" formatCode="0">
                  <c:v>120.1509452245422</c:v>
                </c:pt>
                <c:pt idx="28" formatCode="0">
                  <c:v>114.5010970256584</c:v>
                </c:pt>
                <c:pt idx="29" formatCode="0">
                  <c:v>108.8888541990451</c:v>
                </c:pt>
                <c:pt idx="30" formatCode="0">
                  <c:v>103.372672307362</c:v>
                </c:pt>
              </c:numCache>
            </c:numRef>
          </c:yVal>
          <c:smooth val="0"/>
        </c:ser>
        <c:ser>
          <c:idx val="3"/>
          <c:order val="1"/>
          <c:tx>
            <c:v>Canada</c:v>
          </c:tx>
          <c:spPr>
            <a:ln w="31750">
              <a:solidFill>
                <a:srgbClr val="C0DA8B"/>
              </a:solidFill>
            </a:ln>
          </c:spPr>
          <c:marker>
            <c:symbol val="circle"/>
            <c:size val="4"/>
            <c:spPr>
              <a:solidFill>
                <a:srgbClr val="C0DA8B"/>
              </a:solidFill>
              <a:ln>
                <a:solidFill>
                  <a:srgbClr val="C0DA8B"/>
                </a:solidFill>
              </a:ln>
            </c:spPr>
          </c:marker>
          <c:dPt>
            <c:idx val="0"/>
            <c:bubble3D val="0"/>
            <c:spPr>
              <a:ln w="31750">
                <a:solidFill>
                  <a:srgbClr val="C0DA8B"/>
                </a:solidFill>
                <a:prstDash val="dash"/>
              </a:ln>
            </c:spPr>
          </c:dPt>
          <c:dPt>
            <c:idx val="19"/>
            <c:bubble3D val="0"/>
            <c:spPr>
              <a:ln w="31750">
                <a:solidFill>
                  <a:srgbClr val="C0DA8B"/>
                </a:solidFill>
                <a:prstDash val="dash"/>
              </a:ln>
            </c:spPr>
          </c:dPt>
          <c:dPt>
            <c:idx val="20"/>
            <c:bubble3D val="0"/>
            <c:spPr>
              <a:ln w="31750">
                <a:solidFill>
                  <a:srgbClr val="C0DA8B"/>
                </a:solidFill>
                <a:prstDash val="dash"/>
              </a:ln>
            </c:spPr>
          </c:dPt>
          <c:dPt>
            <c:idx val="21"/>
            <c:bubble3D val="0"/>
            <c:spPr>
              <a:ln w="31750">
                <a:solidFill>
                  <a:srgbClr val="C0DA8B"/>
                </a:solidFill>
                <a:prstDash val="dash"/>
              </a:ln>
            </c:spPr>
          </c:dPt>
          <c:dPt>
            <c:idx val="22"/>
            <c:bubble3D val="0"/>
            <c:spPr>
              <a:ln w="31750">
                <a:solidFill>
                  <a:srgbClr val="C0DA8B"/>
                </a:solidFill>
                <a:prstDash val="sysDash"/>
              </a:ln>
            </c:spPr>
          </c:dPt>
          <c:dPt>
            <c:idx val="23"/>
            <c:bubble3D val="0"/>
            <c:spPr>
              <a:ln w="31750">
                <a:solidFill>
                  <a:srgbClr val="C0DA8B"/>
                </a:solidFill>
                <a:prstDash val="sysDash"/>
              </a:ln>
            </c:spPr>
          </c:dPt>
          <c:dPt>
            <c:idx val="24"/>
            <c:bubble3D val="0"/>
            <c:spPr>
              <a:ln w="31750">
                <a:solidFill>
                  <a:srgbClr val="C0DA8B"/>
                </a:solidFill>
                <a:prstDash val="sysDash"/>
              </a:ln>
            </c:spPr>
          </c:dPt>
          <c:dPt>
            <c:idx val="25"/>
            <c:bubble3D val="0"/>
            <c:spPr>
              <a:ln w="31750">
                <a:solidFill>
                  <a:srgbClr val="C0DA8B"/>
                </a:solidFill>
                <a:prstDash val="sysDash"/>
              </a:ln>
            </c:spPr>
          </c:dPt>
          <c:dPt>
            <c:idx val="26"/>
            <c:bubble3D val="0"/>
            <c:spPr>
              <a:ln w="31750">
                <a:solidFill>
                  <a:srgbClr val="C0DA8B"/>
                </a:solidFill>
                <a:prstDash val="sysDash"/>
              </a:ln>
            </c:spPr>
          </c:dPt>
          <c:dPt>
            <c:idx val="27"/>
            <c:bubble3D val="0"/>
            <c:spPr>
              <a:ln w="31750">
                <a:solidFill>
                  <a:srgbClr val="C0DA8B"/>
                </a:solidFill>
                <a:prstDash val="sysDash"/>
              </a:ln>
            </c:spPr>
          </c:dPt>
          <c:dPt>
            <c:idx val="28"/>
            <c:bubble3D val="0"/>
            <c:spPr>
              <a:ln w="31750">
                <a:solidFill>
                  <a:srgbClr val="C0DA8B"/>
                </a:solidFill>
                <a:prstDash val="sysDash"/>
              </a:ln>
            </c:spPr>
          </c:dPt>
          <c:dPt>
            <c:idx val="29"/>
            <c:bubble3D val="0"/>
            <c:spPr>
              <a:ln w="31750">
                <a:solidFill>
                  <a:srgbClr val="C0DA8B"/>
                </a:solidFill>
                <a:prstDash val="sysDash"/>
              </a:ln>
            </c:spPr>
          </c:dPt>
          <c:dPt>
            <c:idx val="30"/>
            <c:bubble3D val="0"/>
            <c:spPr>
              <a:ln w="31750">
                <a:solidFill>
                  <a:srgbClr val="C0DA8B"/>
                </a:solidFill>
                <a:prstDash val="sysDash"/>
              </a:ln>
            </c:spPr>
          </c:dPt>
          <c:dLbls>
            <c:dLbl>
              <c:idx val="21"/>
              <c:layout>
                <c:manualLayout>
                  <c:x val="0.254740036198082"/>
                  <c:y val="0.182926829268293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rgbClr val="A8CB7E"/>
                        </a:solidFill>
                      </a:defRPr>
                    </a:pPr>
                    <a:r>
                      <a:rPr lang="en-US" sz="900">
                        <a:solidFill>
                          <a:srgbClr val="A8CB7E"/>
                        </a:solidFill>
                      </a:rPr>
                      <a:t>Canada 2025: 103</a:t>
                    </a:r>
                    <a:endParaRPr lang="en-US" sz="1000">
                      <a:solidFill>
                        <a:srgbClr val="A8CB7E"/>
                      </a:solidFill>
                    </a:endParaRPr>
                  </a:p>
                </c:rich>
              </c:tx>
              <c:spPr>
                <a:ln>
                  <a:noFill/>
                </a:ln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>
                <c:manualLayout>
                  <c:x val="0.00148104265402844"/>
                  <c:y val="0.0326655052264808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chemeClr val="accent5"/>
                        </a:solidFill>
                      </a:defRPr>
                    </a:pPr>
                    <a:r>
                      <a:rPr lang="en-US">
                        <a:solidFill>
                          <a:schemeClr val="accent5"/>
                        </a:solidFill>
                      </a:rPr>
                      <a:t>Canada 2025: 103</a:t>
                    </a:r>
                  </a:p>
                </c:rich>
              </c:tx>
              <c:spPr>
                <a:ln>
                  <a:noFill/>
                </a:ln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ln>
                <a:noFill/>
              </a:ln>
            </c:spPr>
            <c:txPr>
              <a:bodyPr/>
              <a:lstStyle/>
              <a:p>
                <a:pPr>
                  <a:defRPr sz="900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'CO2 G_KM data'!$A$12:$A$42</c:f>
              <c:numCache>
                <c:formatCode>General</c:formatCode>
                <c:ptCount val="31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  <c:pt idx="20">
                  <c:v>2015.0</c:v>
                </c:pt>
                <c:pt idx="21">
                  <c:v>2016.0</c:v>
                </c:pt>
                <c:pt idx="22">
                  <c:v>2017.0</c:v>
                </c:pt>
                <c:pt idx="23">
                  <c:v>2018.0</c:v>
                </c:pt>
                <c:pt idx="24">
                  <c:v>2019.0</c:v>
                </c:pt>
                <c:pt idx="25">
                  <c:v>2020.0</c:v>
                </c:pt>
                <c:pt idx="26">
                  <c:v>2021.0</c:v>
                </c:pt>
                <c:pt idx="27">
                  <c:v>2022.0</c:v>
                </c:pt>
                <c:pt idx="28">
                  <c:v>2023.0</c:v>
                </c:pt>
                <c:pt idx="29">
                  <c:v>2024.0</c:v>
                </c:pt>
                <c:pt idx="30">
                  <c:v>2025.0</c:v>
                </c:pt>
              </c:numCache>
            </c:numRef>
          </c:xVal>
          <c:yVal>
            <c:numRef>
              <c:f>'CO2 G_KM data'!$G$12:$G$42</c:f>
              <c:numCache>
                <c:formatCode>General</c:formatCode>
                <c:ptCount val="31"/>
                <c:pt idx="5" formatCode="0">
                  <c:v>204.351204867836</c:v>
                </c:pt>
                <c:pt idx="6" formatCode="0">
                  <c:v>204.351204867836</c:v>
                </c:pt>
                <c:pt idx="7" formatCode="0">
                  <c:v>201.4914732806662</c:v>
                </c:pt>
                <c:pt idx="8" formatCode="0">
                  <c:v>198.6348768261329</c:v>
                </c:pt>
                <c:pt idx="9" formatCode="0">
                  <c:v>195.7814567583467</c:v>
                </c:pt>
                <c:pt idx="10" formatCode="0">
                  <c:v>192.9312554316244</c:v>
                </c:pt>
                <c:pt idx="11" formatCode="0">
                  <c:v>195.7814567583467</c:v>
                </c:pt>
                <c:pt idx="12" formatCode="0">
                  <c:v>187.2406841897636</c:v>
                </c:pt>
                <c:pt idx="13" formatCode="0">
                  <c:v>184.4004048981571</c:v>
                </c:pt>
                <c:pt idx="14" formatCode="0">
                  <c:v>175.9001632770478</c:v>
                </c:pt>
                <c:pt idx="15" formatCode="0">
                  <c:v>175.9001632770478</c:v>
                </c:pt>
                <c:pt idx="16" formatCode="0.0">
                  <c:v>#N/A</c:v>
                </c:pt>
                <c:pt idx="17" formatCode="0.0">
                  <c:v>#N/A</c:v>
                </c:pt>
                <c:pt idx="18" formatCode="0">
                  <c:v>172.3817626811871</c:v>
                </c:pt>
                <c:pt idx="19" formatCode="0">
                  <c:v>166.0077678897435</c:v>
                </c:pt>
                <c:pt idx="20" formatCode="0">
                  <c:v>157.5638444088761</c:v>
                </c:pt>
                <c:pt idx="21" formatCode="0.0">
                  <c:v>#N/A</c:v>
                </c:pt>
                <c:pt idx="22" formatCode="0">
                  <c:v>149.6563892959147</c:v>
                </c:pt>
                <c:pt idx="23" formatCode="0">
                  <c:v>143.758823823908</c:v>
                </c:pt>
                <c:pt idx="24" formatCode="0">
                  <c:v>138.2889031115666</c:v>
                </c:pt>
                <c:pt idx="25" formatCode="0">
                  <c:v>132.5509782946409</c:v>
                </c:pt>
                <c:pt idx="26" formatCode="0">
                  <c:v>126.3564601472115</c:v>
                </c:pt>
                <c:pt idx="27" formatCode="0">
                  <c:v>120.1509452245422</c:v>
                </c:pt>
                <c:pt idx="28" formatCode="0">
                  <c:v>114.5010970256584</c:v>
                </c:pt>
                <c:pt idx="29" formatCode="0">
                  <c:v>108.8888541990451</c:v>
                </c:pt>
                <c:pt idx="30" formatCode="0">
                  <c:v>103.372672307362</c:v>
                </c:pt>
              </c:numCache>
            </c:numRef>
          </c:yVal>
          <c:smooth val="0"/>
        </c:ser>
        <c:ser>
          <c:idx val="9"/>
          <c:order val="2"/>
          <c:tx>
            <c:v>Mexico</c:v>
          </c:tx>
          <c:spPr>
            <a:ln w="31750">
              <a:solidFill>
                <a:schemeClr val="accent4"/>
              </a:solidFill>
              <a:prstDash val="solid"/>
            </a:ln>
          </c:spPr>
          <c:marker>
            <c:symbol val="circle"/>
            <c:size val="4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dPt>
            <c:idx val="13"/>
            <c:bubble3D val="0"/>
          </c:dPt>
          <c:dPt>
            <c:idx val="14"/>
            <c:bubble3D val="0"/>
          </c:dPt>
          <c:dPt>
            <c:idx val="15"/>
            <c:bubble3D val="0"/>
          </c:dPt>
          <c:dPt>
            <c:idx val="16"/>
            <c:bubble3D val="0"/>
          </c:dPt>
          <c:dPt>
            <c:idx val="18"/>
            <c:bubble3D val="0"/>
            <c:spPr>
              <a:ln w="31750">
                <a:solidFill>
                  <a:schemeClr val="accent4"/>
                </a:solidFill>
                <a:prstDash val="dash"/>
              </a:ln>
            </c:spPr>
          </c:dPt>
          <c:dPt>
            <c:idx val="19"/>
            <c:bubble3D val="0"/>
            <c:spPr>
              <a:ln w="31750">
                <a:solidFill>
                  <a:schemeClr val="accent4"/>
                </a:solidFill>
                <a:prstDash val="dash"/>
              </a:ln>
            </c:spPr>
          </c:dPt>
          <c:dPt>
            <c:idx val="20"/>
            <c:bubble3D val="0"/>
            <c:spPr>
              <a:ln w="31750">
                <a:solidFill>
                  <a:schemeClr val="accent4"/>
                </a:solidFill>
                <a:prstDash val="dash"/>
              </a:ln>
            </c:spPr>
          </c:dPt>
          <c:dPt>
            <c:idx val="21"/>
            <c:bubble3D val="0"/>
            <c:spPr>
              <a:ln w="31750">
                <a:solidFill>
                  <a:schemeClr val="accent4"/>
                </a:solidFill>
                <a:prstDash val="dash"/>
              </a:ln>
            </c:spPr>
          </c:dPt>
          <c:dPt>
            <c:idx val="25"/>
            <c:bubble3D val="0"/>
          </c:dPt>
          <c:dLbls>
            <c:dLbl>
              <c:idx val="21"/>
              <c:layout>
                <c:manualLayout>
                  <c:x val="-0.010367298578199"/>
                  <c:y val="-0.0174216027874565"/>
                </c:manualLayout>
              </c:layout>
              <c:tx>
                <c:rich>
                  <a:bodyPr/>
                  <a:lstStyle/>
                  <a:p>
                    <a:pPr>
                      <a:defRPr sz="900" b="1">
                        <a:solidFill>
                          <a:srgbClr val="642566"/>
                        </a:solidFill>
                      </a:defRPr>
                    </a:pPr>
                    <a:r>
                      <a:rPr lang="en-US" sz="900" b="1">
                        <a:solidFill>
                          <a:srgbClr val="642566"/>
                        </a:solidFill>
                      </a:rPr>
                      <a:t>Mexico 2016: 153</a:t>
                    </a:r>
                    <a:endParaRPr lang="en-US" sz="1000">
                      <a:solidFill>
                        <a:srgbClr val="642566"/>
                      </a:solidFill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0.0370449465396717"/>
                  <c:y val="-0.0239665156420923"/>
                </c:manualLayout>
              </c:layout>
              <c:tx>
                <c:rich>
                  <a:bodyPr/>
                  <a:lstStyle/>
                  <a:p>
                    <a:pPr>
                      <a:defRPr sz="900" b="1">
                        <a:solidFill>
                          <a:schemeClr val="accent4"/>
                        </a:solidFill>
                      </a:defRPr>
                    </a:pPr>
                    <a:r>
                      <a:rPr lang="en-US" sz="900" b="1">
                        <a:solidFill>
                          <a:schemeClr val="accent4"/>
                        </a:solidFill>
                      </a:rPr>
                      <a:t>India:113</a:t>
                    </a:r>
                    <a:endParaRPr lang="en-US" sz="1050">
                      <a:solidFill>
                        <a:schemeClr val="accent4"/>
                      </a:solidFill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'CO2 G_KM data'!$A$12:$A$42</c:f>
              <c:numCache>
                <c:formatCode>General</c:formatCode>
                <c:ptCount val="31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  <c:pt idx="20">
                  <c:v>2015.0</c:v>
                </c:pt>
                <c:pt idx="21">
                  <c:v>2016.0</c:v>
                </c:pt>
                <c:pt idx="22">
                  <c:v>2017.0</c:v>
                </c:pt>
                <c:pt idx="23">
                  <c:v>2018.0</c:v>
                </c:pt>
                <c:pt idx="24">
                  <c:v>2019.0</c:v>
                </c:pt>
                <c:pt idx="25">
                  <c:v>2020.0</c:v>
                </c:pt>
                <c:pt idx="26">
                  <c:v>2021.0</c:v>
                </c:pt>
                <c:pt idx="27">
                  <c:v>2022.0</c:v>
                </c:pt>
                <c:pt idx="28">
                  <c:v>2023.0</c:v>
                </c:pt>
                <c:pt idx="29">
                  <c:v>2024.0</c:v>
                </c:pt>
                <c:pt idx="30">
                  <c:v>2025.0</c:v>
                </c:pt>
              </c:numCache>
            </c:numRef>
          </c:xVal>
          <c:yVal>
            <c:numRef>
              <c:f>'CO2 G_KM data'!$N$12:$N$42</c:f>
              <c:numCache>
                <c:formatCode>General</c:formatCode>
                <c:ptCount val="31"/>
                <c:pt idx="13" formatCode="0.0">
                  <c:v>185.617253898134</c:v>
                </c:pt>
                <c:pt idx="14" formatCode="0.0">
                  <c:v>181.2267382188709</c:v>
                </c:pt>
                <c:pt idx="15" formatCode="0.0">
                  <c:v>176.7657788052066</c:v>
                </c:pt>
                <c:pt idx="16" formatCode="0.0">
                  <c:v>171.3826770442817</c:v>
                </c:pt>
                <c:pt idx="17">
                  <c:v>#N/A</c:v>
                </c:pt>
                <c:pt idx="18" formatCode="0.0">
                  <c:v>172.0070556480096</c:v>
                </c:pt>
                <c:pt idx="19" formatCode="0.0">
                  <c:v>167.3678122324793</c:v>
                </c:pt>
                <c:pt idx="20" formatCode="0.0">
                  <c:v>160.6201015805725</c:v>
                </c:pt>
                <c:pt idx="21" formatCode="0.0">
                  <c:v>153.0581201509852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'CO2 G_KM data'!$H$11</c:f>
              <c:strCache>
                <c:ptCount val="1"/>
                <c:pt idx="0">
                  <c:v>EU</c:v>
                </c:pt>
              </c:strCache>
            </c:strRef>
          </c:tx>
          <c:spPr>
            <a:ln w="31750">
              <a:solidFill>
                <a:srgbClr val="E897A8"/>
              </a:solidFill>
            </a:ln>
          </c:spPr>
          <c:marker>
            <c:symbol val="circle"/>
            <c:size val="4"/>
            <c:spPr>
              <a:solidFill>
                <a:srgbClr val="E897A8"/>
              </a:solidFill>
              <a:ln>
                <a:solidFill>
                  <a:srgbClr val="E897A8"/>
                </a:solidFill>
              </a:ln>
            </c:spPr>
          </c:marker>
          <c:dPt>
            <c:idx val="20"/>
            <c:bubble3D val="0"/>
            <c:spPr>
              <a:ln w="31750">
                <a:solidFill>
                  <a:srgbClr val="E897A8"/>
                </a:solidFill>
                <a:prstDash val="dash"/>
              </a:ln>
            </c:spPr>
          </c:dPt>
          <c:dPt>
            <c:idx val="25"/>
            <c:bubble3D val="0"/>
            <c:spPr>
              <a:ln w="31750">
                <a:solidFill>
                  <a:srgbClr val="E897A8"/>
                </a:solidFill>
                <a:prstDash val="dash"/>
              </a:ln>
            </c:spPr>
          </c:dPt>
          <c:dPt>
            <c:idx val="26"/>
            <c:bubble3D val="0"/>
            <c:spPr>
              <a:ln w="31750">
                <a:solidFill>
                  <a:srgbClr val="E897A8"/>
                </a:solidFill>
                <a:prstDash val="sysDash"/>
              </a:ln>
            </c:spPr>
          </c:dPt>
          <c:dLbls>
            <c:dLbl>
              <c:idx val="25"/>
              <c:layout>
                <c:manualLayout>
                  <c:x val="-0.00444604341228814"/>
                  <c:y val="0.00217758982300808"/>
                </c:manualLayout>
              </c:layout>
              <c:tx>
                <c:rich>
                  <a:bodyPr/>
                  <a:lstStyle/>
                  <a:p>
                    <a:r>
                      <a:rPr lang="en-US" sz="900">
                        <a:solidFill>
                          <a:srgbClr val="E897A8"/>
                        </a:solidFill>
                      </a:rPr>
                      <a:t>EU 2020: 95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-0.00592592592592603"/>
                  <c:y val="0.0043572984749455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E897A8"/>
                        </a:solidFill>
                      </a:rPr>
                      <a:t>EU 2021: 95</a:t>
                    </a:r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>
                    <a:solidFill>
                      <a:srgbClr val="E897A8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'CO2 G_KM data'!$A$12:$A$42</c:f>
              <c:numCache>
                <c:formatCode>General</c:formatCode>
                <c:ptCount val="31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  <c:pt idx="20">
                  <c:v>2015.0</c:v>
                </c:pt>
                <c:pt idx="21">
                  <c:v>2016.0</c:v>
                </c:pt>
                <c:pt idx="22">
                  <c:v>2017.0</c:v>
                </c:pt>
                <c:pt idx="23">
                  <c:v>2018.0</c:v>
                </c:pt>
                <c:pt idx="24">
                  <c:v>2019.0</c:v>
                </c:pt>
                <c:pt idx="25">
                  <c:v>2020.0</c:v>
                </c:pt>
                <c:pt idx="26">
                  <c:v>2021.0</c:v>
                </c:pt>
                <c:pt idx="27">
                  <c:v>2022.0</c:v>
                </c:pt>
                <c:pt idx="28">
                  <c:v>2023.0</c:v>
                </c:pt>
                <c:pt idx="29">
                  <c:v>2024.0</c:v>
                </c:pt>
                <c:pt idx="30">
                  <c:v>2025.0</c:v>
                </c:pt>
              </c:numCache>
            </c:numRef>
          </c:xVal>
          <c:yVal>
            <c:numRef>
              <c:f>'CO2 G_KM data'!$H$12:$H$38</c:f>
              <c:numCache>
                <c:formatCode>General</c:formatCode>
                <c:ptCount val="27"/>
                <c:pt idx="5" formatCode="0">
                  <c:v>172.2</c:v>
                </c:pt>
                <c:pt idx="6" formatCode="0">
                  <c:v>169.7</c:v>
                </c:pt>
                <c:pt idx="7" formatCode="0">
                  <c:v>167.2</c:v>
                </c:pt>
                <c:pt idx="8" formatCode="0">
                  <c:v>165.5</c:v>
                </c:pt>
                <c:pt idx="9" formatCode="0">
                  <c:v>163.4</c:v>
                </c:pt>
                <c:pt idx="10" formatCode="0">
                  <c:v>162.4</c:v>
                </c:pt>
                <c:pt idx="11" formatCode="0">
                  <c:v>161.3</c:v>
                </c:pt>
                <c:pt idx="12" formatCode="0">
                  <c:v>158.7</c:v>
                </c:pt>
                <c:pt idx="13" formatCode="0">
                  <c:v>153.6</c:v>
                </c:pt>
                <c:pt idx="14" formatCode="0">
                  <c:v>145.7</c:v>
                </c:pt>
                <c:pt idx="15" formatCode="0">
                  <c:v>140.3</c:v>
                </c:pt>
                <c:pt idx="16" formatCode="0">
                  <c:v>135.7</c:v>
                </c:pt>
                <c:pt idx="17" formatCode="0">
                  <c:v>132.2</c:v>
                </c:pt>
                <c:pt idx="18" formatCode="0">
                  <c:v>126.95</c:v>
                </c:pt>
                <c:pt idx="19" formatCode="0">
                  <c:v>#N/A</c:v>
                </c:pt>
                <c:pt idx="20" formatCode="0">
                  <c:v>#N/A</c:v>
                </c:pt>
                <c:pt idx="21" formatCode="0">
                  <c:v>#N/A</c:v>
                </c:pt>
                <c:pt idx="22" formatCode="0">
                  <c:v>#N/A</c:v>
                </c:pt>
                <c:pt idx="23" formatCode="0">
                  <c:v>#N/A</c:v>
                </c:pt>
                <c:pt idx="24" formatCode="0">
                  <c:v>#N/A</c:v>
                </c:pt>
                <c:pt idx="25" formatCode="0">
                  <c:v>#N/A</c:v>
                </c:pt>
                <c:pt idx="26" formatCode="0">
                  <c:v>95.0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'CO2 G_KM data'!$I$11</c:f>
              <c:strCache>
                <c:ptCount val="1"/>
                <c:pt idx="0">
                  <c:v>Japan</c:v>
                </c:pt>
              </c:strCache>
            </c:strRef>
          </c:tx>
          <c:spPr>
            <a:ln w="31750">
              <a:solidFill>
                <a:srgbClr val="F1AC37"/>
              </a:solidFill>
            </a:ln>
          </c:spPr>
          <c:marker>
            <c:symbol val="circle"/>
            <c:size val="4"/>
            <c:spPr>
              <a:solidFill>
                <a:srgbClr val="F1AC37"/>
              </a:solidFill>
              <a:ln>
                <a:solidFill>
                  <a:srgbClr val="F1AC37"/>
                </a:solidFill>
              </a:ln>
            </c:spPr>
          </c:marker>
          <c:dPt>
            <c:idx val="0"/>
            <c:marker>
              <c:spPr>
                <a:solidFill>
                  <a:srgbClr val="F1AC37"/>
                </a:solidFill>
                <a:ln>
                  <a:solidFill>
                    <a:srgbClr val="F1AC37"/>
                  </a:solidFill>
                  <a:prstDash val="sysDash"/>
                </a:ln>
              </c:spPr>
            </c:marker>
            <c:bubble3D val="0"/>
          </c:dPt>
          <c:dPt>
            <c:idx val="20"/>
            <c:bubble3D val="0"/>
            <c:spPr>
              <a:ln w="31750">
                <a:solidFill>
                  <a:srgbClr val="F1AC37"/>
                </a:solidFill>
                <a:prstDash val="dash"/>
              </a:ln>
            </c:spPr>
          </c:dPt>
          <c:dPt>
            <c:idx val="25"/>
            <c:bubble3D val="0"/>
            <c:spPr>
              <a:ln w="31750">
                <a:solidFill>
                  <a:srgbClr val="F1AC37"/>
                </a:solidFill>
                <a:prstDash val="dash"/>
              </a:ln>
            </c:spPr>
          </c:dPt>
          <c:dLbls>
            <c:dLbl>
              <c:idx val="25"/>
              <c:layout>
                <c:manualLayout>
                  <c:x val="-0.00296208530805687"/>
                  <c:y val="0.00653310104529617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rgbClr val="F1AC37"/>
                        </a:solidFill>
                      </a:defRPr>
                    </a:pPr>
                    <a:r>
                      <a:rPr lang="en-US" sz="900">
                        <a:solidFill>
                          <a:srgbClr val="F1AC37"/>
                        </a:solidFill>
                      </a:rPr>
                      <a:t>Japan</a:t>
                    </a:r>
                    <a:r>
                      <a:rPr lang="en-US" sz="900" baseline="0">
                        <a:solidFill>
                          <a:srgbClr val="F1AC37"/>
                        </a:solidFill>
                      </a:rPr>
                      <a:t> 2020: </a:t>
                    </a:r>
                    <a:r>
                      <a:rPr lang="en-US" sz="900">
                        <a:solidFill>
                          <a:srgbClr val="F1AC37"/>
                        </a:solidFill>
                      </a:rPr>
                      <a:t>105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'CO2 G_KM data'!$A$12:$A$42</c:f>
              <c:numCache>
                <c:formatCode>General</c:formatCode>
                <c:ptCount val="31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  <c:pt idx="20">
                  <c:v>2015.0</c:v>
                </c:pt>
                <c:pt idx="21">
                  <c:v>2016.0</c:v>
                </c:pt>
                <c:pt idx="22">
                  <c:v>2017.0</c:v>
                </c:pt>
                <c:pt idx="23">
                  <c:v>2018.0</c:v>
                </c:pt>
                <c:pt idx="24">
                  <c:v>2019.0</c:v>
                </c:pt>
                <c:pt idx="25">
                  <c:v>2020.0</c:v>
                </c:pt>
                <c:pt idx="26">
                  <c:v>2021.0</c:v>
                </c:pt>
                <c:pt idx="27">
                  <c:v>2022.0</c:v>
                </c:pt>
                <c:pt idx="28">
                  <c:v>2023.0</c:v>
                </c:pt>
                <c:pt idx="29">
                  <c:v>2024.0</c:v>
                </c:pt>
                <c:pt idx="30">
                  <c:v>2025.0</c:v>
                </c:pt>
              </c:numCache>
            </c:numRef>
          </c:xVal>
          <c:yVal>
            <c:numRef>
              <c:f>'CO2 G_KM data'!$I$12:$I$42</c:f>
              <c:numCache>
                <c:formatCode>General</c:formatCode>
                <c:ptCount val="31"/>
                <c:pt idx="5" formatCode="0">
                  <c:v>169.2529751719439</c:v>
                </c:pt>
                <c:pt idx="6" formatCode="0">
                  <c:v>163.6486816745495</c:v>
                </c:pt>
                <c:pt idx="7" formatCode="0">
                  <c:v>157.4135852378678</c:v>
                </c:pt>
                <c:pt idx="8" formatCode="0">
                  <c:v>156.4222252761012</c:v>
                </c:pt>
                <c:pt idx="9" formatCode="0">
                  <c:v>153.5247787805309</c:v>
                </c:pt>
                <c:pt idx="10" formatCode="0">
                  <c:v>152.5836802441513</c:v>
                </c:pt>
                <c:pt idx="11" formatCode="0">
                  <c:v>148.9366292777985</c:v>
                </c:pt>
                <c:pt idx="12" formatCode="0">
                  <c:v>147.1804382905895</c:v>
                </c:pt>
                <c:pt idx="13" formatCode="0">
                  <c:v>140.5672848244554</c:v>
                </c:pt>
                <c:pt idx="14" formatCode="0">
                  <c:v>129.0386201571654</c:v>
                </c:pt>
                <c:pt idx="15" formatCode="0">
                  <c:v>127.7345496698055</c:v>
                </c:pt>
                <c:pt idx="16" formatCode="0">
                  <c:v>119.0</c:v>
                </c:pt>
                <c:pt idx="17" formatCode="0">
                  <c:v>110.0</c:v>
                </c:pt>
                <c:pt idx="18" formatCode="0">
                  <c:v>#N/A</c:v>
                </c:pt>
                <c:pt idx="19" formatCode="0">
                  <c:v>#N/A</c:v>
                </c:pt>
                <c:pt idx="20" formatCode="0">
                  <c:v>#N/A</c:v>
                </c:pt>
                <c:pt idx="21" formatCode="0">
                  <c:v>#N/A</c:v>
                </c:pt>
                <c:pt idx="22" formatCode="0">
                  <c:v>#N/A</c:v>
                </c:pt>
                <c:pt idx="23" formatCode="0">
                  <c:v>#N/A</c:v>
                </c:pt>
                <c:pt idx="24" formatCode="0">
                  <c:v>#N/A</c:v>
                </c:pt>
                <c:pt idx="25" formatCode="0">
                  <c:v>105.0</c:v>
                </c:pt>
              </c:numCache>
            </c:numRef>
          </c:yVal>
          <c:smooth val="0"/>
        </c:ser>
        <c:ser>
          <c:idx val="7"/>
          <c:order val="5"/>
          <c:tx>
            <c:strRef>
              <c:f>'CO2 G_KM data'!$J$11</c:f>
              <c:strCache>
                <c:ptCount val="1"/>
                <c:pt idx="0">
                  <c:v>China</c:v>
                </c:pt>
              </c:strCache>
            </c:strRef>
          </c:tx>
          <c:spPr>
            <a:ln w="31750">
              <a:solidFill>
                <a:schemeClr val="accent2"/>
              </a:solidFill>
            </a:ln>
          </c:spPr>
          <c:marker>
            <c:symbol val="circle"/>
            <c:size val="4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Pt>
            <c:idx val="20"/>
            <c:bubble3D val="0"/>
            <c:spPr>
              <a:ln w="31750">
                <a:solidFill>
                  <a:schemeClr val="accent2"/>
                </a:solidFill>
                <a:prstDash val="dash"/>
              </a:ln>
            </c:spPr>
          </c:dPt>
          <c:dPt>
            <c:idx val="25"/>
            <c:bubble3D val="0"/>
            <c:spPr>
              <a:ln w="31750">
                <a:solidFill>
                  <a:schemeClr val="accent2"/>
                </a:solidFill>
                <a:prstDash val="sysDot"/>
              </a:ln>
            </c:spPr>
          </c:dPt>
          <c:dLbls>
            <c:dLbl>
              <c:idx val="25"/>
              <c:layout>
                <c:manualLayout>
                  <c:x val="-0.00444152814231554"/>
                  <c:y val="-0.0217758564493164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chemeClr val="accent2"/>
                        </a:solidFill>
                      </a:defRPr>
                    </a:pPr>
                    <a:r>
                      <a:rPr lang="en-US" sz="900">
                        <a:solidFill>
                          <a:schemeClr val="accent2"/>
                        </a:solidFill>
                      </a:rPr>
                      <a:t>China 2020</a:t>
                    </a:r>
                    <a:r>
                      <a:rPr lang="en-US" sz="900" b="1" i="0" u="none" strike="noStrike" baseline="30000">
                        <a:effectLst/>
                      </a:rPr>
                      <a:t>[1]</a:t>
                    </a:r>
                    <a:r>
                      <a:rPr lang="en-US" sz="900" b="1" i="0" u="none" strike="noStrike" baseline="0"/>
                      <a:t> </a:t>
                    </a:r>
                    <a:r>
                      <a:rPr lang="en-US" sz="900">
                        <a:solidFill>
                          <a:schemeClr val="accent2"/>
                        </a:solidFill>
                      </a:rPr>
                      <a:t>: 117</a:t>
                    </a:r>
                    <a:endParaRPr lang="en-US" sz="900">
                      <a:solidFill>
                        <a:srgbClr val="63BDD2"/>
                      </a:solidFill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accent2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'CO2 G_KM data'!$A$12:$A$42</c:f>
              <c:numCache>
                <c:formatCode>General</c:formatCode>
                <c:ptCount val="31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  <c:pt idx="20">
                  <c:v>2015.0</c:v>
                </c:pt>
                <c:pt idx="21">
                  <c:v>2016.0</c:v>
                </c:pt>
                <c:pt idx="22">
                  <c:v>2017.0</c:v>
                </c:pt>
                <c:pt idx="23">
                  <c:v>2018.0</c:v>
                </c:pt>
                <c:pt idx="24">
                  <c:v>2019.0</c:v>
                </c:pt>
                <c:pt idx="25">
                  <c:v>2020.0</c:v>
                </c:pt>
                <c:pt idx="26">
                  <c:v>2021.0</c:v>
                </c:pt>
                <c:pt idx="27">
                  <c:v>2022.0</c:v>
                </c:pt>
                <c:pt idx="28">
                  <c:v>2023.0</c:v>
                </c:pt>
                <c:pt idx="29">
                  <c:v>2024.0</c:v>
                </c:pt>
                <c:pt idx="30">
                  <c:v>2025.0</c:v>
                </c:pt>
              </c:numCache>
            </c:numRef>
          </c:xVal>
          <c:yVal>
            <c:numRef>
              <c:f>'CO2 G_KM data'!$J$12:$J$42</c:f>
              <c:numCache>
                <c:formatCode>General</c:formatCode>
                <c:ptCount val="31"/>
                <c:pt idx="7" formatCode="0">
                  <c:v>212.8886415852047</c:v>
                </c:pt>
                <c:pt idx="8" formatCode="0">
                  <c:v>#N/A</c:v>
                </c:pt>
                <c:pt idx="9" formatCode="0">
                  <c:v>#N/A</c:v>
                </c:pt>
                <c:pt idx="10" formatCode="0">
                  <c:v>#N/A</c:v>
                </c:pt>
                <c:pt idx="11" formatCode="0">
                  <c:v>188.3515314134742</c:v>
                </c:pt>
                <c:pt idx="12" formatCode="0">
                  <c:v>#N/A</c:v>
                </c:pt>
                <c:pt idx="13" formatCode="0">
                  <c:v>185.2668661347424</c:v>
                </c:pt>
                <c:pt idx="14" formatCode="0">
                  <c:v>#N/A</c:v>
                </c:pt>
                <c:pt idx="15" formatCode="0">
                  <c:v>180.1724946895641</c:v>
                </c:pt>
                <c:pt idx="16" formatCode="0">
                  <c:v>176.1998197093791</c:v>
                </c:pt>
                <c:pt idx="17" formatCode="0">
                  <c:v>172.4608314927345</c:v>
                </c:pt>
                <c:pt idx="18" formatCode="0">
                  <c:v>#N/A</c:v>
                </c:pt>
                <c:pt idx="19" formatCode="0">
                  <c:v>#N/A</c:v>
                </c:pt>
                <c:pt idx="20" formatCode="0">
                  <c:v>161.0</c:v>
                </c:pt>
                <c:pt idx="21" formatCode="0">
                  <c:v>#N/A</c:v>
                </c:pt>
                <c:pt idx="22" formatCode="0">
                  <c:v>#N/A</c:v>
                </c:pt>
                <c:pt idx="23" formatCode="0">
                  <c:v>#N/A</c:v>
                </c:pt>
                <c:pt idx="24" formatCode="0">
                  <c:v>#N/A</c:v>
                </c:pt>
                <c:pt idx="25" formatCode="0">
                  <c:v>116.8433817701453</c:v>
                </c:pt>
              </c:numCache>
            </c:numRef>
          </c:yVal>
          <c:smooth val="0"/>
        </c:ser>
        <c:ser>
          <c:idx val="8"/>
          <c:order val="6"/>
          <c:tx>
            <c:strRef>
              <c:f>'CO2 G_KM data'!$K$11</c:f>
              <c:strCache>
                <c:ptCount val="1"/>
                <c:pt idx="0">
                  <c:v>S. Korea</c:v>
                </c:pt>
              </c:strCache>
            </c:strRef>
          </c:tx>
          <c:spPr>
            <a:ln w="31750">
              <a:solidFill>
                <a:srgbClr val="9E3475"/>
              </a:solidFill>
            </a:ln>
          </c:spPr>
          <c:marker>
            <c:symbol val="circle"/>
            <c:size val="4"/>
            <c:spPr>
              <a:solidFill>
                <a:srgbClr val="9E3475"/>
              </a:solidFill>
              <a:ln>
                <a:solidFill>
                  <a:srgbClr val="9E3475"/>
                </a:solidFill>
              </a:ln>
            </c:spPr>
          </c:marker>
          <c:dPt>
            <c:idx val="10"/>
            <c:bubble3D val="0"/>
            <c:spPr>
              <a:ln w="31750">
                <a:solidFill>
                  <a:srgbClr val="9E3475"/>
                </a:solidFill>
                <a:prstDash val="dash"/>
              </a:ln>
            </c:spPr>
          </c:dPt>
          <c:dPt>
            <c:idx val="13"/>
            <c:marker>
              <c:spPr>
                <a:solidFill>
                  <a:srgbClr val="9E3475"/>
                </a:solidFill>
                <a:ln>
                  <a:solidFill>
                    <a:srgbClr val="9E3475"/>
                  </a:solidFill>
                  <a:prstDash val="dash"/>
                </a:ln>
              </c:spPr>
            </c:marker>
            <c:bubble3D val="0"/>
            <c:spPr>
              <a:ln w="31750">
                <a:solidFill>
                  <a:srgbClr val="9E3475"/>
                </a:solidFill>
                <a:prstDash val="dash"/>
              </a:ln>
            </c:spPr>
          </c:dPt>
          <c:dPt>
            <c:idx val="17"/>
            <c:bubble3D val="0"/>
            <c:spPr>
              <a:ln w="31750">
                <a:solidFill>
                  <a:srgbClr val="9E3475"/>
                </a:solidFill>
                <a:prstDash val="lgDash"/>
              </a:ln>
            </c:spPr>
          </c:dPt>
          <c:dPt>
            <c:idx val="20"/>
            <c:bubble3D val="0"/>
            <c:spPr>
              <a:ln w="31750">
                <a:solidFill>
                  <a:srgbClr val="9E3475"/>
                </a:solidFill>
                <a:prstDash val="sysDash"/>
              </a:ln>
            </c:spPr>
          </c:dPt>
          <c:dLbls>
            <c:dLbl>
              <c:idx val="10"/>
              <c:layout>
                <c:manualLayout>
                  <c:x val="-0.0814574625890958"/>
                  <c:y val="0.0283101045296167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solidFill>
                          <a:srgbClr val="9E3475"/>
                        </a:solidFill>
                      </a:defRPr>
                    </a:pPr>
                    <a:r>
                      <a:rPr lang="en-US" sz="1000">
                        <a:solidFill>
                          <a:srgbClr val="9E3475"/>
                        </a:solidFill>
                      </a:rPr>
                      <a:t>S.Korea</a:t>
                    </a:r>
                    <a:r>
                      <a:rPr lang="en-US" sz="1000" baseline="0">
                        <a:solidFill>
                          <a:srgbClr val="9E3475"/>
                        </a:solidFill>
                      </a:rPr>
                      <a:t> 2015: </a:t>
                    </a:r>
                    <a:r>
                      <a:rPr lang="en-US" sz="1000">
                        <a:solidFill>
                          <a:srgbClr val="9E3475"/>
                        </a:solidFill>
                      </a:rPr>
                      <a:t>153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0.108116230361608"/>
                  <c:y val="0.0195993031358884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rgbClr val="9E3475"/>
                        </a:solidFill>
                      </a:defRPr>
                    </a:pPr>
                    <a:r>
                      <a:rPr lang="en-US" sz="900">
                        <a:solidFill>
                          <a:srgbClr val="9E3475"/>
                        </a:solidFill>
                      </a:rPr>
                      <a:t>S. Korea 2015: 153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rich>
                  <a:bodyPr/>
                  <a:lstStyle/>
                  <a:p>
                    <a:pPr>
                      <a:defRPr sz="1050">
                        <a:solidFill>
                          <a:srgbClr val="9E3475"/>
                        </a:solidFill>
                      </a:defRPr>
                    </a:pPr>
                    <a:r>
                      <a:rPr lang="en-US" sz="1050">
                        <a:solidFill>
                          <a:srgbClr val="9E3475"/>
                        </a:solidFill>
                      </a:rPr>
                      <a:t>Korea:150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'CO2 G_KM data'!$A$19:$A$42</c:f>
              <c:numCache>
                <c:formatCode>General</c:formatCode>
                <c:ptCount val="24"/>
                <c:pt idx="0">
                  <c:v>2002.0</c:v>
                </c:pt>
                <c:pt idx="1">
                  <c:v>2003.0</c:v>
                </c:pt>
                <c:pt idx="2">
                  <c:v>2004.0</c:v>
                </c:pt>
                <c:pt idx="3">
                  <c:v>2005.0</c:v>
                </c:pt>
                <c:pt idx="4">
                  <c:v>2006.0</c:v>
                </c:pt>
                <c:pt idx="5">
                  <c:v>2007.0</c:v>
                </c:pt>
                <c:pt idx="6">
                  <c:v>2008.0</c:v>
                </c:pt>
                <c:pt idx="7">
                  <c:v>2009.0</c:v>
                </c:pt>
                <c:pt idx="8">
                  <c:v>2010.0</c:v>
                </c:pt>
                <c:pt idx="9">
                  <c:v>2011.0</c:v>
                </c:pt>
                <c:pt idx="10">
                  <c:v>2012.0</c:v>
                </c:pt>
                <c:pt idx="11">
                  <c:v>2013.0</c:v>
                </c:pt>
                <c:pt idx="12">
                  <c:v>2014.0</c:v>
                </c:pt>
                <c:pt idx="13">
                  <c:v>2015.0</c:v>
                </c:pt>
                <c:pt idx="14">
                  <c:v>2016.0</c:v>
                </c:pt>
                <c:pt idx="15">
                  <c:v>2017.0</c:v>
                </c:pt>
                <c:pt idx="16">
                  <c:v>2018.0</c:v>
                </c:pt>
                <c:pt idx="17">
                  <c:v>2019.0</c:v>
                </c:pt>
                <c:pt idx="18">
                  <c:v>2020.0</c:v>
                </c:pt>
                <c:pt idx="19">
                  <c:v>2021.0</c:v>
                </c:pt>
                <c:pt idx="20">
                  <c:v>2022.0</c:v>
                </c:pt>
                <c:pt idx="21">
                  <c:v>2023.0</c:v>
                </c:pt>
                <c:pt idx="22">
                  <c:v>2024.0</c:v>
                </c:pt>
                <c:pt idx="23">
                  <c:v>2025.0</c:v>
                </c:pt>
              </c:numCache>
            </c:numRef>
          </c:xVal>
          <c:yVal>
            <c:numRef>
              <c:f>'CO2 G_KM data'!$K$19:$K$42</c:f>
              <c:numCache>
                <c:formatCode>0</c:formatCode>
                <c:ptCount val="24"/>
                <c:pt idx="0">
                  <c:v>#N/A</c:v>
                </c:pt>
                <c:pt idx="1">
                  <c:v>231.9950507400317</c:v>
                </c:pt>
                <c:pt idx="2">
                  <c:v>218.2846497110472</c:v>
                </c:pt>
                <c:pt idx="3">
                  <c:v>214.0526188453111</c:v>
                </c:pt>
                <c:pt idx="4">
                  <c:v>212.5326907686489</c:v>
                </c:pt>
                <c:pt idx="5">
                  <c:v>206.6536714979973</c:v>
                </c:pt>
                <c:pt idx="6">
                  <c:v>198.2067847338999</c:v>
                </c:pt>
                <c:pt idx="7">
                  <c:v>184.1297482304288</c:v>
                </c:pt>
                <c:pt idx="8">
                  <c:v>174.7665459654804</c:v>
                </c:pt>
                <c:pt idx="9">
                  <c:v>167.2216478721291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153.0</c:v>
                </c:pt>
              </c:numCache>
            </c:numRef>
          </c:yVal>
          <c:smooth val="0"/>
        </c:ser>
        <c:ser>
          <c:idx val="1"/>
          <c:order val="7"/>
          <c:tx>
            <c:v>India</c:v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Pt>
            <c:idx val="19"/>
            <c:bubble3D val="0"/>
            <c:spPr>
              <a:ln>
                <a:solidFill>
                  <a:schemeClr val="accent3"/>
                </a:solidFill>
                <a:prstDash val="sysDot"/>
              </a:ln>
            </c:spPr>
          </c:dPt>
          <c:dPt>
            <c:idx val="21"/>
            <c:bubble3D val="0"/>
            <c:spPr>
              <a:ln>
                <a:solidFill>
                  <a:schemeClr val="accent3"/>
                </a:solidFill>
                <a:prstDash val="dash"/>
              </a:ln>
            </c:spPr>
          </c:dPt>
          <c:dPt>
            <c:idx val="24"/>
            <c:bubble3D val="0"/>
            <c:spPr>
              <a:ln>
                <a:solidFill>
                  <a:schemeClr val="accent3"/>
                </a:solidFill>
                <a:prstDash val="sysDot"/>
              </a:ln>
            </c:spPr>
          </c:dPt>
          <c:dPt>
            <c:idx val="26"/>
            <c:bubble3D val="0"/>
            <c:spPr>
              <a:ln>
                <a:solidFill>
                  <a:schemeClr val="accent3"/>
                </a:solidFill>
                <a:prstDash val="dash"/>
              </a:ln>
            </c:spPr>
          </c:dPt>
          <c:dLbls>
            <c:dLbl>
              <c:idx val="24"/>
              <c:layout>
                <c:manualLayout>
                  <c:x val="-0.0710900473933649"/>
                  <c:y val="-0.0283101045296166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solidFill>
                          <a:schemeClr val="accent3"/>
                        </a:solidFill>
                      </a:defRPr>
                    </a:pPr>
                    <a:r>
                      <a:rPr lang="en-US" sz="1000">
                        <a:solidFill>
                          <a:schemeClr val="accent3"/>
                        </a:solidFill>
                      </a:rPr>
                      <a:t>India: 113</a:t>
                    </a:r>
                    <a:endParaRPr lang="en-US" sz="1000">
                      <a:solidFill>
                        <a:schemeClr val="accent3">
                          <a:lumMod val="75000"/>
                        </a:schemeClr>
                      </a:solidFill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26"/>
              <c:layout>
                <c:manualLayout>
                  <c:x val="0.0059286089238844"/>
                  <c:y val="-0.00436244489046712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chemeClr val="accent3"/>
                        </a:solidFill>
                      </a:defRPr>
                    </a:pPr>
                    <a:r>
                      <a:rPr lang="en-US" sz="900"/>
                      <a:t>India 2021:</a:t>
                    </a:r>
                    <a:r>
                      <a:rPr lang="en-US" sz="900" baseline="0"/>
                      <a:t> </a:t>
                    </a:r>
                    <a:r>
                      <a:rPr lang="en-US" sz="900"/>
                      <a:t>113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accent3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'CO2 G_KM data'!$A$12:$A$42</c:f>
              <c:numCache>
                <c:formatCode>General</c:formatCode>
                <c:ptCount val="31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  <c:pt idx="20">
                  <c:v>2015.0</c:v>
                </c:pt>
                <c:pt idx="21">
                  <c:v>2016.0</c:v>
                </c:pt>
                <c:pt idx="22">
                  <c:v>2017.0</c:v>
                </c:pt>
                <c:pt idx="23">
                  <c:v>2018.0</c:v>
                </c:pt>
                <c:pt idx="24">
                  <c:v>2019.0</c:v>
                </c:pt>
                <c:pt idx="25">
                  <c:v>2020.0</c:v>
                </c:pt>
                <c:pt idx="26">
                  <c:v>2021.0</c:v>
                </c:pt>
                <c:pt idx="27">
                  <c:v>2022.0</c:v>
                </c:pt>
                <c:pt idx="28">
                  <c:v>2023.0</c:v>
                </c:pt>
                <c:pt idx="29">
                  <c:v>2024.0</c:v>
                </c:pt>
                <c:pt idx="30">
                  <c:v>2025.0</c:v>
                </c:pt>
              </c:numCache>
            </c:numRef>
          </c:xVal>
          <c:yVal>
            <c:numRef>
              <c:f>'CO2 G_KM data'!$L$12:$L$42</c:f>
              <c:numCache>
                <c:formatCode>General</c:formatCode>
                <c:ptCount val="31"/>
                <c:pt idx="11" formatCode="0">
                  <c:v>153.0</c:v>
                </c:pt>
                <c:pt idx="12" formatCode="0">
                  <c:v>#N/A</c:v>
                </c:pt>
                <c:pt idx="13" formatCode="0">
                  <c:v>#N/A</c:v>
                </c:pt>
                <c:pt idx="14" formatCode="0">
                  <c:v>141.0</c:v>
                </c:pt>
                <c:pt idx="15" formatCode="0">
                  <c:v>138.3</c:v>
                </c:pt>
                <c:pt idx="16" formatCode="0">
                  <c:v>135.6</c:v>
                </c:pt>
                <c:pt idx="17" formatCode="0">
                  <c:v>136.3</c:v>
                </c:pt>
                <c:pt idx="18" formatCode="0">
                  <c:v>#N/A</c:v>
                </c:pt>
                <c:pt idx="19" formatCode="0">
                  <c:v>#N/A</c:v>
                </c:pt>
                <c:pt idx="20" formatCode="0">
                  <c:v>#N/A</c:v>
                </c:pt>
                <c:pt idx="21" formatCode="0">
                  <c:v>130.0</c:v>
                </c:pt>
                <c:pt idx="22" formatCode="0">
                  <c:v>#N/A</c:v>
                </c:pt>
                <c:pt idx="23" formatCode="0">
                  <c:v>#N/A</c:v>
                </c:pt>
                <c:pt idx="24" formatCode="0">
                  <c:v>#N/A</c:v>
                </c:pt>
                <c:pt idx="25" formatCode="0">
                  <c:v>#N/A</c:v>
                </c:pt>
                <c:pt idx="26" formatCode="0">
                  <c:v>113.0</c:v>
                </c:pt>
              </c:numCache>
            </c:numRef>
          </c:yVal>
          <c:smooth val="0"/>
        </c:ser>
        <c:ser>
          <c:idx val="2"/>
          <c:order val="8"/>
          <c:tx>
            <c:v>Brazil</c:v>
          </c:tx>
          <c:spPr>
            <a:ln>
              <a:solidFill>
                <a:srgbClr val="002C54"/>
              </a:solidFill>
            </a:ln>
          </c:spPr>
          <c:marker>
            <c:symbol val="circle"/>
            <c:size val="4"/>
            <c:spPr>
              <a:solidFill>
                <a:srgbClr val="002C54"/>
              </a:solidFill>
              <a:ln>
                <a:solidFill>
                  <a:srgbClr val="002C54"/>
                </a:solidFill>
                <a:prstDash val="dash"/>
              </a:ln>
            </c:spPr>
          </c:marker>
          <c:dPt>
            <c:idx val="22"/>
            <c:marker>
              <c:spPr>
                <a:solidFill>
                  <a:srgbClr val="002C54"/>
                </a:solidFill>
                <a:ln>
                  <a:solidFill>
                    <a:srgbClr val="002C54"/>
                  </a:solidFill>
                  <a:prstDash val="solid"/>
                </a:ln>
              </c:spPr>
            </c:marker>
            <c:bubble3D val="0"/>
            <c:spPr>
              <a:ln>
                <a:solidFill>
                  <a:srgbClr val="002C54"/>
                </a:solidFill>
                <a:prstDash val="dash"/>
              </a:ln>
            </c:spPr>
          </c:dPt>
          <c:dLbls>
            <c:dLbl>
              <c:idx val="22"/>
              <c:layout>
                <c:manualLayout>
                  <c:x val="0.00148148148148148"/>
                  <c:y val="0.0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rgbClr val="002C54"/>
                        </a:solidFill>
                      </a:defRPr>
                    </a:pPr>
                    <a:r>
                      <a:rPr lang="en-US" sz="900">
                        <a:solidFill>
                          <a:srgbClr val="002C54"/>
                        </a:solidFill>
                      </a:rPr>
                      <a:t>Brazil 2017</a:t>
                    </a:r>
                    <a:r>
                      <a:rPr lang="en-US" sz="900" b="1" i="0" u="none" strike="noStrike" baseline="30000">
                        <a:solidFill>
                          <a:srgbClr val="002C54"/>
                        </a:solidFill>
                        <a:effectLst/>
                      </a:rPr>
                      <a:t>[3]</a:t>
                    </a:r>
                    <a:r>
                      <a:rPr lang="en-US" sz="900" b="1" i="0" u="none" strike="noStrike" baseline="0">
                        <a:solidFill>
                          <a:srgbClr val="002C54"/>
                        </a:solidFill>
                      </a:rPr>
                      <a:t> </a:t>
                    </a:r>
                    <a:r>
                      <a:rPr lang="en-US" sz="900">
                        <a:solidFill>
                          <a:srgbClr val="002C54"/>
                        </a:solidFill>
                      </a:rPr>
                      <a:t>: 146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002C54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'CO2 G_KM data'!$A$12:$A$42</c:f>
              <c:numCache>
                <c:formatCode>General</c:formatCode>
                <c:ptCount val="31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  <c:pt idx="20">
                  <c:v>2015.0</c:v>
                </c:pt>
                <c:pt idx="21">
                  <c:v>2016.0</c:v>
                </c:pt>
                <c:pt idx="22">
                  <c:v>2017.0</c:v>
                </c:pt>
                <c:pt idx="23">
                  <c:v>2018.0</c:v>
                </c:pt>
                <c:pt idx="24">
                  <c:v>2019.0</c:v>
                </c:pt>
                <c:pt idx="25">
                  <c:v>2020.0</c:v>
                </c:pt>
                <c:pt idx="26">
                  <c:v>2021.0</c:v>
                </c:pt>
                <c:pt idx="27">
                  <c:v>2022.0</c:v>
                </c:pt>
                <c:pt idx="28">
                  <c:v>2023.0</c:v>
                </c:pt>
                <c:pt idx="29">
                  <c:v>2024.0</c:v>
                </c:pt>
                <c:pt idx="30">
                  <c:v>2025.0</c:v>
                </c:pt>
              </c:numCache>
            </c:numRef>
          </c:xVal>
          <c:yVal>
            <c:numRef>
              <c:f>'CO2 G_KM data'!$O$12:$O$42</c:f>
              <c:numCache>
                <c:formatCode>General</c:formatCode>
                <c:ptCount val="31"/>
                <c:pt idx="17" formatCode="0.0">
                  <c:v>168.5671031615534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 formatCode="0.0">
                  <c:v>146.4220579099036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7901464"/>
        <c:axId val="-2073769224"/>
      </c:scatterChart>
      <c:valAx>
        <c:axId val="2067901464"/>
        <c:scaling>
          <c:orientation val="minMax"/>
          <c:max val="2025.0"/>
          <c:min val="2000.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-2073769224"/>
        <c:crossesAt val="0.0"/>
        <c:crossBetween val="midCat"/>
        <c:majorUnit val="5.0"/>
        <c:minorUnit val="1.0"/>
      </c:valAx>
      <c:valAx>
        <c:axId val="-2073769224"/>
        <c:scaling>
          <c:orientation val="minMax"/>
          <c:max val="240.0"/>
          <c:min val="0.0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 b="1" i="0" baseline="0">
                    <a:effectLst/>
                  </a:rPr>
                  <a:t>Grams of tailpipe CO</a:t>
                </a:r>
                <a:r>
                  <a:rPr lang="en-US" sz="1200" b="1" i="0" baseline="-25000">
                    <a:effectLst/>
                  </a:rPr>
                  <a:t>2</a:t>
                </a:r>
                <a:r>
                  <a:rPr lang="en-US" sz="1200" b="1" i="0" baseline="0">
                    <a:effectLst/>
                  </a:rPr>
                  <a:t> emission per kilometer </a:t>
                </a:r>
              </a:p>
              <a:p>
                <a:pPr>
                  <a:defRPr sz="1200"/>
                </a:pPr>
                <a:r>
                  <a:rPr lang="en-US" sz="1200" b="1" i="0" baseline="0">
                    <a:effectLst/>
                  </a:rPr>
                  <a:t>normalized to NEDC test cycle </a:t>
                </a:r>
                <a:endParaRPr lang="en-US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0.00995575530843005"/>
              <c:y val="0.0655846182336964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067901464"/>
        <c:crossesAt val="2000.0"/>
        <c:crossBetween val="midCat"/>
        <c:majorUnit val="20.0"/>
        <c:minorUnit val="4.0"/>
      </c:valAx>
      <c:spPr>
        <a:noFill/>
      </c:spPr>
    </c:plotArea>
    <c:legend>
      <c:legendPos val="r"/>
      <c:layout>
        <c:manualLayout>
          <c:xMode val="edge"/>
          <c:yMode val="edge"/>
          <c:x val="0.845529000447811"/>
          <c:y val="0.0158030741584131"/>
          <c:w val="0.145803091280257"/>
          <c:h val="0.4505841181617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span"/>
    <c:showDLblsOverMax val="0"/>
  </c:chart>
  <c:spPr>
    <a:noFill/>
    <a:ln>
      <a:noFill/>
    </a:ln>
  </c:spPr>
  <c:txPr>
    <a:bodyPr/>
    <a:lstStyle/>
    <a:p>
      <a:pPr>
        <a:defRPr sz="1400" b="1">
          <a:latin typeface="Helvetica Neue"/>
          <a:cs typeface="Helvetica Neue"/>
        </a:defRPr>
      </a:pPr>
      <a:endParaRPr lang="en-US"/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771220111248"/>
          <c:y val="0.236810407394728"/>
          <c:w val="0.874404632907125"/>
          <c:h val="0.717972201300924"/>
        </c:manualLayout>
      </c:layout>
      <c:barChart>
        <c:barDir val="col"/>
        <c:grouping val="stacked"/>
        <c:varyColors val="0"/>
        <c:ser>
          <c:idx val="0"/>
          <c:order val="0"/>
          <c:tx>
            <c:v>Enacted</c:v>
          </c:tx>
          <c:spPr>
            <a:solidFill>
              <a:schemeClr val="accent2"/>
            </a:solidFill>
            <a:ln>
              <a:solidFill>
                <a:srgbClr val="FFFFFF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  <a:latin typeface="Helvetica Neue"/>
                    <a:cs typeface="Helvetica Neue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'CO2 G_KM data'!$O$47:$W$47</c:f>
              <c:strCache>
                <c:ptCount val="9"/>
                <c:pt idx="0">
                  <c:v>US_x000d_2012-2025</c:v>
                </c:pt>
                <c:pt idx="1">
                  <c:v>Canada_x000d_2010-2025</c:v>
                </c:pt>
                <c:pt idx="2">
                  <c:v>EU_x000d_2012-2021</c:v>
                </c:pt>
                <c:pt idx="3">
                  <c:v>Japan_x000d_2012-2020</c:v>
                </c:pt>
                <c:pt idx="4">
                  <c:v>China_x000d_2012-2020</c:v>
                </c:pt>
                <c:pt idx="5">
                  <c:v>S. Korea_x000d_2011-2015</c:v>
                </c:pt>
                <c:pt idx="6">
                  <c:v>India_x000d_2012-2021</c:v>
                </c:pt>
                <c:pt idx="7">
                  <c:v>Mexico_x000d_2011-2016</c:v>
                </c:pt>
                <c:pt idx="8">
                  <c:v>Brazil_x000d_2012-2017</c:v>
                </c:pt>
              </c:strCache>
            </c:strRef>
          </c:cat>
          <c:val>
            <c:numRef>
              <c:f>'CO2 G_KM data'!$O$53:$W$53</c:f>
              <c:numCache>
                <c:formatCode>0%</c:formatCode>
                <c:ptCount val="9"/>
                <c:pt idx="0">
                  <c:v>0.41925464995864</c:v>
                </c:pt>
                <c:pt idx="1">
                  <c:v>#N/A</c:v>
                </c:pt>
                <c:pt idx="2">
                  <c:v>0.281391830559758</c:v>
                </c:pt>
                <c:pt idx="3">
                  <c:v>0.0454545454545454</c:v>
                </c:pt>
                <c:pt idx="4">
                  <c:v>#N/A</c:v>
                </c:pt>
                <c:pt idx="5">
                  <c:v>0.0850466913410884</c:v>
                </c:pt>
                <c:pt idx="6">
                  <c:v>0.170946441672781</c:v>
                </c:pt>
                <c:pt idx="7">
                  <c:v>0.106921873373246</c:v>
                </c:pt>
                <c:pt idx="8">
                  <c:v>0.131372283418943</c:v>
                </c:pt>
              </c:numCache>
            </c:numRef>
          </c:val>
        </c:ser>
        <c:ser>
          <c:idx val="1"/>
          <c:order val="1"/>
          <c:tx>
            <c:v>Proposed</c:v>
          </c:tx>
          <c:spPr>
            <a:solidFill>
              <a:schemeClr val="accent2">
                <a:alpha val="50000"/>
              </a:schemeClr>
            </a:solidFill>
            <a:ln>
              <a:solidFill>
                <a:srgbClr val="FFFFFF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100" b="1">
                    <a:solidFill>
                      <a:srgbClr val="FFFFFF"/>
                    </a:solidFill>
                    <a:latin typeface="Helvetica Neue"/>
                    <a:cs typeface="Helvetica Neue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'CO2 G_KM data'!$O$47:$W$47</c:f>
              <c:strCache>
                <c:ptCount val="9"/>
                <c:pt idx="0">
                  <c:v>US_x000d_2012-2025</c:v>
                </c:pt>
                <c:pt idx="1">
                  <c:v>Canada_x000d_2010-2025</c:v>
                </c:pt>
                <c:pt idx="2">
                  <c:v>EU_x000d_2012-2021</c:v>
                </c:pt>
                <c:pt idx="3">
                  <c:v>Japan_x000d_2012-2020</c:v>
                </c:pt>
                <c:pt idx="4">
                  <c:v>China_x000d_2012-2020</c:v>
                </c:pt>
                <c:pt idx="5">
                  <c:v>S. Korea_x000d_2011-2015</c:v>
                </c:pt>
                <c:pt idx="6">
                  <c:v>India_x000d_2012-2021</c:v>
                </c:pt>
                <c:pt idx="7">
                  <c:v>Mexico_x000d_2011-2016</c:v>
                </c:pt>
                <c:pt idx="8">
                  <c:v>Brazil_x000d_2012-2017</c:v>
                </c:pt>
              </c:strCache>
            </c:strRef>
          </c:cat>
          <c:val>
            <c:numRef>
              <c:f>'CO2 G_KM data'!$O$60:$W$60</c:f>
              <c:numCache>
                <c:formatCode>0%</c:formatCode>
                <c:ptCount val="9"/>
                <c:pt idx="0">
                  <c:v>#N/A</c:v>
                </c:pt>
                <c:pt idx="1">
                  <c:v>0.412321908169311</c:v>
                </c:pt>
                <c:pt idx="2">
                  <c:v>#N/A</c:v>
                </c:pt>
                <c:pt idx="3">
                  <c:v>#N/A</c:v>
                </c:pt>
                <c:pt idx="4">
                  <c:v>0.322493224932249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val>
        </c:ser>
        <c:ser>
          <c:idx val="2"/>
          <c:order val="2"/>
          <c:tx>
            <c:v>Studied</c:v>
          </c:tx>
          <c:spPr>
            <a:pattFill prst="pct20">
              <a:fgClr>
                <a:srgbClr val="6B7089"/>
              </a:fgClr>
              <a:bgClr>
                <a:prstClr val="white"/>
              </a:bgClr>
            </a:pattFill>
            <a:ln>
              <a:solidFill>
                <a:srgbClr val="FFFFFF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200" b="1" i="0">
                    <a:solidFill>
                      <a:schemeClr val="tx2"/>
                    </a:solidFill>
                    <a:latin typeface="Helvetica Neue"/>
                    <a:cs typeface="Helvetica Neue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'CO2 G_KM data'!$O$47:$W$47</c:f>
              <c:strCache>
                <c:ptCount val="9"/>
                <c:pt idx="0">
                  <c:v>US_x000d_2012-2025</c:v>
                </c:pt>
                <c:pt idx="1">
                  <c:v>Canada_x000d_2010-2025</c:v>
                </c:pt>
                <c:pt idx="2">
                  <c:v>EU_x000d_2012-2021</c:v>
                </c:pt>
                <c:pt idx="3">
                  <c:v>Japan_x000d_2012-2020</c:v>
                </c:pt>
                <c:pt idx="4">
                  <c:v>China_x000d_2012-2020</c:v>
                </c:pt>
                <c:pt idx="5">
                  <c:v>S. Korea_x000d_2011-2015</c:v>
                </c:pt>
                <c:pt idx="6">
                  <c:v>India_x000d_2012-2021</c:v>
                </c:pt>
                <c:pt idx="7">
                  <c:v>Mexico_x000d_2011-2016</c:v>
                </c:pt>
                <c:pt idx="8">
                  <c:v>Brazil_x000d_2012-2017</c:v>
                </c:pt>
              </c:strCache>
            </c:strRef>
          </c:cat>
          <c:val>
            <c:numRef>
              <c:f>'CO2 G_KM data'!$O$67:$W$67</c:f>
              <c:numCache>
                <c:formatCode>0%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122350376"/>
        <c:axId val="-2100832360"/>
      </c:barChart>
      <c:catAx>
        <c:axId val="2122350376"/>
        <c:scaling>
          <c:orientation val="minMax"/>
        </c:scaling>
        <c:delete val="0"/>
        <c:axPos val="b"/>
        <c:majorTickMark val="out"/>
        <c:minorTickMark val="none"/>
        <c:tickLblPos val="high"/>
        <c:spPr>
          <a:ln>
            <a:solidFill>
              <a:srgbClr val="45555F">
                <a:lumMod val="100000"/>
              </a:srgbClr>
            </a:solidFill>
          </a:ln>
        </c:spPr>
        <c:txPr>
          <a:bodyPr rot="-5400000" vert="horz"/>
          <a:lstStyle/>
          <a:p>
            <a:pPr>
              <a:defRPr sz="1200" b="1" baseline="0">
                <a:latin typeface="Helvetica Neue"/>
                <a:cs typeface="Helvetica Neue"/>
              </a:defRPr>
            </a:pPr>
            <a:endParaRPr lang="en-US"/>
          </a:p>
        </c:txPr>
        <c:crossAx val="-2100832360"/>
        <c:crosses val="autoZero"/>
        <c:auto val="1"/>
        <c:lblAlgn val="ctr"/>
        <c:lblOffset val="100"/>
        <c:noMultiLvlLbl val="0"/>
      </c:catAx>
      <c:valAx>
        <c:axId val="-210083236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>
                    <a:latin typeface="Helvetica Neue"/>
                    <a:cs typeface="Helvetica Neue"/>
                  </a:defRPr>
                </a:pPr>
                <a:r>
                  <a:rPr lang="en-US" sz="1200">
                    <a:latin typeface="Helvetica Neue"/>
                    <a:cs typeface="Helvetica Neue"/>
                  </a:rPr>
                  <a:t>Overall Reduction</a:t>
                </a:r>
                <a:r>
                  <a:rPr lang="en-US" sz="1200" baseline="0">
                    <a:latin typeface="Helvetica Neue"/>
                    <a:cs typeface="Helvetica Neue"/>
                  </a:rPr>
                  <a:t> </a:t>
                </a:r>
                <a:endParaRPr lang="en-US" sz="1200">
                  <a:latin typeface="Helvetica Neue"/>
                  <a:cs typeface="Helvetica Neue"/>
                </a:endParaRPr>
              </a:p>
            </c:rich>
          </c:tx>
          <c:layout>
            <c:manualLayout>
              <c:xMode val="edge"/>
              <c:yMode val="edge"/>
              <c:x val="0.0107033639143731"/>
              <c:y val="0.369517562478603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ln>
            <a:solidFill>
              <a:srgbClr val="45555F">
                <a:lumMod val="100000"/>
              </a:srgbClr>
            </a:solidFill>
          </a:ln>
        </c:spPr>
        <c:txPr>
          <a:bodyPr/>
          <a:lstStyle/>
          <a:p>
            <a:pPr>
              <a:defRPr sz="1200" b="1">
                <a:latin typeface="Helvetica Neue"/>
                <a:cs typeface="Helvetica Neue"/>
              </a:defRPr>
            </a:pPr>
            <a:endParaRPr lang="en-US"/>
          </a:p>
        </c:txPr>
        <c:crossAx val="21223503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3589178646247"/>
          <c:y val="0.245654228004108"/>
          <c:w val="0.27373666594428"/>
          <c:h val="0.0912999657651489"/>
        </c:manualLayout>
      </c:layout>
      <c:overlay val="0"/>
      <c:txPr>
        <a:bodyPr/>
        <a:lstStyle/>
        <a:p>
          <a:pPr>
            <a:defRPr sz="1050" b="1">
              <a:latin typeface="Helvetica Neue"/>
              <a:cs typeface="Helvetica Neue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36289099183703"/>
          <c:y val="0.05"/>
          <c:w val="0.872875580919358"/>
          <c:h val="0.9"/>
        </c:manualLayout>
      </c:layout>
      <c:barChart>
        <c:barDir val="col"/>
        <c:grouping val="stacked"/>
        <c:varyColors val="0"/>
        <c:ser>
          <c:idx val="0"/>
          <c:order val="0"/>
          <c:tx>
            <c:v>Enacted</c:v>
          </c:tx>
          <c:spPr>
            <a:solidFill>
              <a:srgbClr val="4E3227"/>
            </a:solidFill>
            <a:ln>
              <a:solidFill>
                <a:srgbClr val="FFFFFF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200" b="1">
                    <a:solidFill>
                      <a:srgbClr val="FFFFFF"/>
                    </a:solidFill>
                    <a:latin typeface="Helvetica Neue"/>
                    <a:cs typeface="Helvetica Neue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'CO2 G_KM data'!$C$47:$K$47</c:f>
              <c:strCache>
                <c:ptCount val="9"/>
                <c:pt idx="0">
                  <c:v>US_x000d_2012-2025</c:v>
                </c:pt>
                <c:pt idx="1">
                  <c:v>Canada_x000d_2010-2025</c:v>
                </c:pt>
                <c:pt idx="2">
                  <c:v>EU_x000d_2012-2021</c:v>
                </c:pt>
                <c:pt idx="3">
                  <c:v>Japan_x000d_2012-2020</c:v>
                </c:pt>
                <c:pt idx="4">
                  <c:v>China_x000d_2012-2020</c:v>
                </c:pt>
                <c:pt idx="5">
                  <c:v>S. Korea_x000d_2011-2015</c:v>
                </c:pt>
                <c:pt idx="6">
                  <c:v>India_x000d_2012-2021</c:v>
                </c:pt>
                <c:pt idx="7">
                  <c:v>Mexico_x000d_2011-2016</c:v>
                </c:pt>
                <c:pt idx="8">
                  <c:v>Brazil_x000d_2012-2017</c:v>
                </c:pt>
              </c:strCache>
            </c:strRef>
          </c:cat>
          <c:val>
            <c:numRef>
              <c:f>'CO2 G_KM data'!$O$54:$W$54</c:f>
              <c:numCache>
                <c:formatCode>0.0%</c:formatCode>
                <c:ptCount val="9"/>
                <c:pt idx="0">
                  <c:v>0.0409415922368168</c:v>
                </c:pt>
                <c:pt idx="1">
                  <c:v>#N/A</c:v>
                </c:pt>
                <c:pt idx="2">
                  <c:v>0.0360496100700552</c:v>
                </c:pt>
                <c:pt idx="3">
                  <c:v>0.00579812755456332</c:v>
                </c:pt>
                <c:pt idx="4">
                  <c:v>#N/A</c:v>
                </c:pt>
                <c:pt idx="5">
                  <c:v>0.021975502751013</c:v>
                </c:pt>
                <c:pt idx="6">
                  <c:v>0.0206146106416885</c:v>
                </c:pt>
                <c:pt idx="7">
                  <c:v>0.0223624127637838</c:v>
                </c:pt>
                <c:pt idx="8">
                  <c:v>0.027775107093137</c:v>
                </c:pt>
              </c:numCache>
            </c:numRef>
          </c:val>
        </c:ser>
        <c:ser>
          <c:idx val="1"/>
          <c:order val="1"/>
          <c:tx>
            <c:v>Proposed</c:v>
          </c:tx>
          <c:spPr>
            <a:solidFill>
              <a:srgbClr val="4E3227">
                <a:alpha val="43000"/>
              </a:srgbClr>
            </a:solidFill>
            <a:ln>
              <a:solidFill>
                <a:srgbClr val="FFFFFF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200" b="1">
                    <a:solidFill>
                      <a:srgbClr val="FFFFFF"/>
                    </a:solidFill>
                    <a:latin typeface="Helvetica Neue"/>
                    <a:cs typeface="Helvetica Neue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'CO2 G_KM data'!$C$47:$K$47</c:f>
              <c:strCache>
                <c:ptCount val="9"/>
                <c:pt idx="0">
                  <c:v>US_x000d_2012-2025</c:v>
                </c:pt>
                <c:pt idx="1">
                  <c:v>Canada_x000d_2010-2025</c:v>
                </c:pt>
                <c:pt idx="2">
                  <c:v>EU_x000d_2012-2021</c:v>
                </c:pt>
                <c:pt idx="3">
                  <c:v>Japan_x000d_2012-2020</c:v>
                </c:pt>
                <c:pt idx="4">
                  <c:v>China_x000d_2012-2020</c:v>
                </c:pt>
                <c:pt idx="5">
                  <c:v>S. Korea_x000d_2011-2015</c:v>
                </c:pt>
                <c:pt idx="6">
                  <c:v>India_x000d_2012-2021</c:v>
                </c:pt>
                <c:pt idx="7">
                  <c:v>Mexico_x000d_2011-2016</c:v>
                </c:pt>
                <c:pt idx="8">
                  <c:v>Brazil_x000d_2012-2017</c:v>
                </c:pt>
              </c:strCache>
            </c:strRef>
          </c:cat>
          <c:val>
            <c:numRef>
              <c:f>'CO2 G_KM data'!$O$61:$W$61</c:f>
              <c:numCache>
                <c:formatCode>0.0%</c:formatCode>
                <c:ptCount val="9"/>
                <c:pt idx="0">
                  <c:v>#N/A</c:v>
                </c:pt>
                <c:pt idx="1">
                  <c:v>0.0348178087666495</c:v>
                </c:pt>
                <c:pt idx="2">
                  <c:v>#N/A</c:v>
                </c:pt>
                <c:pt idx="3">
                  <c:v>#N/A</c:v>
                </c:pt>
                <c:pt idx="4">
                  <c:v>0.0475017085843989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val>
        </c:ser>
        <c:ser>
          <c:idx val="2"/>
          <c:order val="2"/>
          <c:tx>
            <c:v>Studied</c:v>
          </c:tx>
          <c:spPr>
            <a:pattFill prst="pct20">
              <a:fgClr>
                <a:srgbClr val="E47B60"/>
              </a:fgClr>
              <a:bgClr>
                <a:prstClr val="white"/>
              </a:bgClr>
            </a:pattFill>
            <a:ln>
              <a:solidFill>
                <a:srgbClr val="FFFFFF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200" b="1" i="0">
                    <a:solidFill>
                      <a:srgbClr val="45555F"/>
                    </a:solidFill>
                    <a:latin typeface="Helvetica Neue"/>
                    <a:cs typeface="Helvetica Neue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'CO2 G_KM data'!$C$47:$K$47</c:f>
              <c:strCache>
                <c:ptCount val="9"/>
                <c:pt idx="0">
                  <c:v>US_x000d_2012-2025</c:v>
                </c:pt>
                <c:pt idx="1">
                  <c:v>Canada_x000d_2010-2025</c:v>
                </c:pt>
                <c:pt idx="2">
                  <c:v>EU_x000d_2012-2021</c:v>
                </c:pt>
                <c:pt idx="3">
                  <c:v>Japan_x000d_2012-2020</c:v>
                </c:pt>
                <c:pt idx="4">
                  <c:v>China_x000d_2012-2020</c:v>
                </c:pt>
                <c:pt idx="5">
                  <c:v>S. Korea_x000d_2011-2015</c:v>
                </c:pt>
                <c:pt idx="6">
                  <c:v>India_x000d_2012-2021</c:v>
                </c:pt>
                <c:pt idx="7">
                  <c:v>Mexico_x000d_2011-2016</c:v>
                </c:pt>
                <c:pt idx="8">
                  <c:v>Brazil_x000d_2012-2017</c:v>
                </c:pt>
              </c:strCache>
            </c:strRef>
          </c:cat>
          <c:val>
            <c:numRef>
              <c:f>'CO2 G_KM data'!$O$68:$W$68</c:f>
              <c:numCache>
                <c:formatCode>0.0%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068505080"/>
        <c:axId val="2070675528"/>
      </c:barChart>
      <c:catAx>
        <c:axId val="2068505080"/>
        <c:scaling>
          <c:orientation val="minMax"/>
        </c:scaling>
        <c:delete val="0"/>
        <c:axPos val="t"/>
        <c:majorTickMark val="out"/>
        <c:minorTickMark val="none"/>
        <c:tickLblPos val="none"/>
        <c:spPr>
          <a:ln>
            <a:noFill/>
          </a:ln>
        </c:spPr>
        <c:txPr>
          <a:bodyPr rot="-5400000" vert="horz"/>
          <a:lstStyle/>
          <a:p>
            <a:pPr>
              <a:defRPr sz="1200" b="1" baseline="0">
                <a:latin typeface="Helvetica Neue"/>
                <a:cs typeface="Helvetica Neue"/>
              </a:defRPr>
            </a:pPr>
            <a:endParaRPr lang="en-US"/>
          </a:p>
        </c:txPr>
        <c:crossAx val="2070675528"/>
        <c:crosses val="autoZero"/>
        <c:auto val="1"/>
        <c:lblAlgn val="ctr"/>
        <c:lblOffset val="100"/>
        <c:noMultiLvlLbl val="0"/>
      </c:catAx>
      <c:valAx>
        <c:axId val="2070675528"/>
        <c:scaling>
          <c:orientation val="maxMin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>
                    <a:latin typeface="Helvetica Neue"/>
                    <a:cs typeface="Helvetica Neue"/>
                  </a:defRPr>
                </a:pPr>
                <a:r>
                  <a:rPr lang="en-US" sz="1200">
                    <a:latin typeface="Helvetica Neue"/>
                    <a:cs typeface="Helvetica Neue"/>
                  </a:rPr>
                  <a:t>Annual Reduction 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spPr>
          <a:ln>
            <a:solidFill>
              <a:srgbClr val="45555F">
                <a:lumMod val="100000"/>
              </a:srgbClr>
            </a:solidFill>
          </a:ln>
        </c:spPr>
        <c:txPr>
          <a:bodyPr/>
          <a:lstStyle/>
          <a:p>
            <a:pPr>
              <a:defRPr sz="1200" b="1">
                <a:latin typeface="Helvetica Neue"/>
                <a:cs typeface="Helvetica Neue"/>
              </a:defRPr>
            </a:pPr>
            <a:endParaRPr lang="en-US"/>
          </a:p>
        </c:txPr>
        <c:crossAx val="206850508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623252787208938"/>
          <c:y val="0.739567475940507"/>
          <c:w val="0.275265717932047"/>
          <c:h val="0.195672025371828"/>
        </c:manualLayout>
      </c:layout>
      <c:overlay val="0"/>
      <c:txPr>
        <a:bodyPr/>
        <a:lstStyle/>
        <a:p>
          <a:pPr>
            <a:defRPr sz="1100" b="1">
              <a:latin typeface="Helvetica Neue"/>
              <a:cs typeface="Helvetica Neue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5855080048529"/>
          <c:y val="0.256984320438206"/>
          <c:w val="0.575748983038752"/>
          <c:h val="0.717972201300924"/>
        </c:manualLayout>
      </c:layout>
      <c:barChart>
        <c:barDir val="col"/>
        <c:grouping val="stacked"/>
        <c:varyColors val="0"/>
        <c:ser>
          <c:idx val="0"/>
          <c:order val="0"/>
          <c:tx>
            <c:v>Enacted</c:v>
          </c:tx>
          <c:spPr>
            <a:solidFill>
              <a:schemeClr val="accent2"/>
            </a:solidFill>
            <a:ln>
              <a:solidFill>
                <a:srgbClr val="FFFFFF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  <a:latin typeface="Helvetica Neue"/>
                    <a:cs typeface="Helvetica Neue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'CO2 G_KM data'!$AA$47:$AD$47</c:f>
              <c:strCache>
                <c:ptCount val="4"/>
                <c:pt idx="0">
                  <c:v>US_x000d_2012-2025</c:v>
                </c:pt>
                <c:pt idx="1">
                  <c:v>Canada_x000d_2010-2025</c:v>
                </c:pt>
                <c:pt idx="2">
                  <c:v>Mexico_x000d_2011-2016</c:v>
                </c:pt>
                <c:pt idx="3">
                  <c:v>EU_x000d_2012-2020</c:v>
                </c:pt>
              </c:strCache>
            </c:strRef>
          </c:cat>
          <c:val>
            <c:numRef>
              <c:f>'CO2 G_KM data'!$AA$53:$AD$53</c:f>
              <c:numCache>
                <c:formatCode>0%</c:formatCode>
                <c:ptCount val="4"/>
                <c:pt idx="0">
                  <c:v>0.479143213261851</c:v>
                </c:pt>
                <c:pt idx="1">
                  <c:v>#N/A</c:v>
                </c:pt>
                <c:pt idx="2">
                  <c:v>0.190472919856329</c:v>
                </c:pt>
                <c:pt idx="3">
                  <c:v>0.174157303370786</c:v>
                </c:pt>
              </c:numCache>
            </c:numRef>
          </c:val>
        </c:ser>
        <c:ser>
          <c:idx val="1"/>
          <c:order val="1"/>
          <c:tx>
            <c:v>Proposed</c:v>
          </c:tx>
          <c:spPr>
            <a:solidFill>
              <a:srgbClr val="007A94">
                <a:alpha val="50000"/>
              </a:srgbClr>
            </a:solidFill>
            <a:ln>
              <a:solidFill>
                <a:srgbClr val="FFFFFF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100" b="1">
                    <a:solidFill>
                      <a:srgbClr val="FFFFFF"/>
                    </a:solidFill>
                    <a:latin typeface="Helvetica Neue"/>
                    <a:cs typeface="Helvetica Neue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'CO2 G_KM data'!$AA$47:$AD$47</c:f>
              <c:strCache>
                <c:ptCount val="4"/>
                <c:pt idx="0">
                  <c:v>US_x000d_2012-2025</c:v>
                </c:pt>
                <c:pt idx="1">
                  <c:v>Canada_x000d_2010-2025</c:v>
                </c:pt>
                <c:pt idx="2">
                  <c:v>Mexico_x000d_2011-2016</c:v>
                </c:pt>
                <c:pt idx="3">
                  <c:v>EU_x000d_2012-2020</c:v>
                </c:pt>
              </c:strCache>
            </c:strRef>
          </c:cat>
          <c:val>
            <c:numRef>
              <c:f>'CO2 G_KM data'!$AA$60:$AC$60</c:f>
              <c:numCache>
                <c:formatCode>0%</c:formatCode>
                <c:ptCount val="3"/>
                <c:pt idx="0">
                  <c:v>#N/A</c:v>
                </c:pt>
                <c:pt idx="1">
                  <c:v>0.394335997226041</c:v>
                </c:pt>
                <c:pt idx="2">
                  <c:v>#N/A</c:v>
                </c:pt>
              </c:numCache>
            </c:numRef>
          </c:val>
        </c:ser>
        <c:ser>
          <c:idx val="2"/>
          <c:order val="2"/>
          <c:tx>
            <c:v>Studied</c:v>
          </c:tx>
          <c:spPr>
            <a:pattFill prst="pct20">
              <a:fgClr>
                <a:srgbClr val="6B7089"/>
              </a:fgClr>
              <a:bgClr>
                <a:prstClr val="white"/>
              </a:bgClr>
            </a:pattFill>
            <a:ln>
              <a:solidFill>
                <a:srgbClr val="FFFFFF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200" b="1" i="0">
                    <a:solidFill>
                      <a:schemeClr val="tx2"/>
                    </a:solidFill>
                    <a:latin typeface="Helvetica Neue"/>
                    <a:cs typeface="Helvetica Neue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'CO2 G_KM data'!$AA$47:$AD$47</c:f>
              <c:strCache>
                <c:ptCount val="4"/>
                <c:pt idx="0">
                  <c:v>US_x000d_2012-2025</c:v>
                </c:pt>
                <c:pt idx="1">
                  <c:v>Canada_x000d_2010-2025</c:v>
                </c:pt>
                <c:pt idx="2">
                  <c:v>Mexico_x000d_2011-2016</c:v>
                </c:pt>
                <c:pt idx="3">
                  <c:v>EU_x000d_2012-2020</c:v>
                </c:pt>
              </c:strCache>
            </c:strRef>
          </c:cat>
          <c:val>
            <c:numRef>
              <c:f>'CO2 G_KM data'!$AA$67:$AC$67</c:f>
              <c:numCache>
                <c:formatCode>0%</c:formatCode>
                <c:ptCount val="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122951384"/>
        <c:axId val="2123107464"/>
      </c:barChart>
      <c:catAx>
        <c:axId val="2122951384"/>
        <c:scaling>
          <c:orientation val="minMax"/>
        </c:scaling>
        <c:delete val="0"/>
        <c:axPos val="b"/>
        <c:majorTickMark val="out"/>
        <c:minorTickMark val="none"/>
        <c:tickLblPos val="high"/>
        <c:spPr>
          <a:ln>
            <a:solidFill>
              <a:srgbClr val="45555F">
                <a:lumMod val="100000"/>
              </a:srgbClr>
            </a:solidFill>
          </a:ln>
        </c:spPr>
        <c:txPr>
          <a:bodyPr rot="-5400000" vert="horz"/>
          <a:lstStyle/>
          <a:p>
            <a:pPr>
              <a:defRPr sz="1200" b="1" baseline="0">
                <a:latin typeface="Helvetica Neue"/>
                <a:cs typeface="Helvetica Neue"/>
              </a:defRPr>
            </a:pPr>
            <a:endParaRPr lang="en-US"/>
          </a:p>
        </c:txPr>
        <c:crossAx val="2123107464"/>
        <c:crosses val="autoZero"/>
        <c:auto val="1"/>
        <c:lblAlgn val="ctr"/>
        <c:lblOffset val="100"/>
        <c:noMultiLvlLbl val="0"/>
      </c:catAx>
      <c:valAx>
        <c:axId val="21231074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>
                    <a:latin typeface="Helvetica Neue"/>
                    <a:cs typeface="Helvetica Neue"/>
                  </a:defRPr>
                </a:pPr>
                <a:r>
                  <a:rPr lang="en-US" sz="1200">
                    <a:latin typeface="Helvetica Neue"/>
                    <a:cs typeface="Helvetica Neue"/>
                  </a:rPr>
                  <a:t>Overall Reduction</a:t>
                </a:r>
                <a:r>
                  <a:rPr lang="en-US" sz="1200" baseline="0">
                    <a:latin typeface="Helvetica Neue"/>
                    <a:cs typeface="Helvetica Neue"/>
                  </a:rPr>
                  <a:t> </a:t>
                </a:r>
                <a:endParaRPr lang="en-US" sz="1200">
                  <a:latin typeface="Helvetica Neue"/>
                  <a:cs typeface="Helvetica Neue"/>
                </a:endParaRPr>
              </a:p>
            </c:rich>
          </c:tx>
          <c:layout>
            <c:manualLayout>
              <c:xMode val="edge"/>
              <c:yMode val="edge"/>
              <c:x val="0.0107033639143731"/>
              <c:y val="0.369517562478603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ln>
            <a:solidFill>
              <a:srgbClr val="45555F">
                <a:lumMod val="100000"/>
              </a:srgbClr>
            </a:solidFill>
          </a:ln>
        </c:spPr>
        <c:txPr>
          <a:bodyPr/>
          <a:lstStyle/>
          <a:p>
            <a:pPr>
              <a:defRPr sz="1200" b="1">
                <a:latin typeface="Helvetica Neue"/>
                <a:cs typeface="Helvetica Neue"/>
              </a:defRPr>
            </a:pPr>
            <a:endParaRPr lang="en-US"/>
          </a:p>
        </c:txPr>
        <c:crossAx val="2122951384"/>
        <c:crosses val="autoZero"/>
        <c:crossBetween val="between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49332674644863"/>
          <c:y val="0.278218553231764"/>
          <c:w val="0.365926179842116"/>
          <c:h val="0.0912999657651489"/>
        </c:manualLayout>
      </c:layout>
      <c:overlay val="0"/>
      <c:txPr>
        <a:bodyPr/>
        <a:lstStyle/>
        <a:p>
          <a:pPr>
            <a:defRPr sz="1050" b="1">
              <a:latin typeface="Helvetica Neue"/>
              <a:cs typeface="Helvetica Neue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36289099183703"/>
          <c:y val="0.05"/>
          <c:w val="0.533844134867757"/>
          <c:h val="0.9"/>
        </c:manualLayout>
      </c:layout>
      <c:barChart>
        <c:barDir val="col"/>
        <c:grouping val="stacked"/>
        <c:varyColors val="0"/>
        <c:ser>
          <c:idx val="0"/>
          <c:order val="0"/>
          <c:tx>
            <c:v>Enacted</c:v>
          </c:tx>
          <c:spPr>
            <a:solidFill>
              <a:srgbClr val="4E3227"/>
            </a:solidFill>
            <a:ln>
              <a:solidFill>
                <a:srgbClr val="FFFFFF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200" b="1">
                    <a:solidFill>
                      <a:srgbClr val="FFFFFF"/>
                    </a:solidFill>
                    <a:latin typeface="Helvetica Neue"/>
                    <a:cs typeface="Helvetica Neue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'CO2 G_KM data'!$AA$47:$AD$47</c:f>
              <c:strCache>
                <c:ptCount val="4"/>
                <c:pt idx="0">
                  <c:v>US_x000d_2012-2025</c:v>
                </c:pt>
                <c:pt idx="1">
                  <c:v>Canada_x000d_2010-2025</c:v>
                </c:pt>
                <c:pt idx="2">
                  <c:v>Mexico_x000d_2011-2016</c:v>
                </c:pt>
                <c:pt idx="3">
                  <c:v>EU_x000d_2012-2020</c:v>
                </c:pt>
              </c:strCache>
            </c:strRef>
          </c:cat>
          <c:val>
            <c:numRef>
              <c:f>'CO2 G_KM data'!$AA$54:$AD$54</c:f>
              <c:numCache>
                <c:formatCode>0.0%</c:formatCode>
                <c:ptCount val="4"/>
                <c:pt idx="0">
                  <c:v>0.0489374033276261</c:v>
                </c:pt>
                <c:pt idx="1">
                  <c:v>#N/A</c:v>
                </c:pt>
                <c:pt idx="2">
                  <c:v>0.041380462040327</c:v>
                </c:pt>
                <c:pt idx="3">
                  <c:v>0.0236350813981662</c:v>
                </c:pt>
              </c:numCache>
            </c:numRef>
          </c:val>
        </c:ser>
        <c:ser>
          <c:idx val="1"/>
          <c:order val="1"/>
          <c:tx>
            <c:v>Proposed</c:v>
          </c:tx>
          <c:spPr>
            <a:solidFill>
              <a:srgbClr val="4E3227">
                <a:alpha val="43000"/>
              </a:srgbClr>
            </a:solidFill>
            <a:ln>
              <a:solidFill>
                <a:srgbClr val="FFFFFF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200" b="1">
                    <a:solidFill>
                      <a:srgbClr val="FFFFFF"/>
                    </a:solidFill>
                    <a:latin typeface="Helvetica Neue"/>
                    <a:cs typeface="Helvetica Neue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'CO2 G_KM data'!$AA$47:$AD$47</c:f>
              <c:strCache>
                <c:ptCount val="4"/>
                <c:pt idx="0">
                  <c:v>US_x000d_2012-2025</c:v>
                </c:pt>
                <c:pt idx="1">
                  <c:v>Canada_x000d_2010-2025</c:v>
                </c:pt>
                <c:pt idx="2">
                  <c:v>Mexico_x000d_2011-2016</c:v>
                </c:pt>
                <c:pt idx="3">
                  <c:v>EU_x000d_2012-2020</c:v>
                </c:pt>
              </c:strCache>
            </c:strRef>
          </c:cat>
          <c:val>
            <c:numRef>
              <c:f>'CO2 G_KM data'!$AA$61:$AC$61</c:f>
              <c:numCache>
                <c:formatCode>0.0%</c:formatCode>
                <c:ptCount val="3"/>
                <c:pt idx="0">
                  <c:v>#N/A</c:v>
                </c:pt>
                <c:pt idx="1">
                  <c:v>0.0328760964520615</c:v>
                </c:pt>
                <c:pt idx="2">
                  <c:v>#N/A</c:v>
                </c:pt>
              </c:numCache>
            </c:numRef>
          </c:val>
        </c:ser>
        <c:ser>
          <c:idx val="2"/>
          <c:order val="2"/>
          <c:tx>
            <c:v>Studied</c:v>
          </c:tx>
          <c:spPr>
            <a:pattFill prst="pct20">
              <a:fgClr>
                <a:srgbClr val="E47B60"/>
              </a:fgClr>
              <a:bgClr>
                <a:prstClr val="white"/>
              </a:bgClr>
            </a:pattFill>
            <a:ln>
              <a:solidFill>
                <a:srgbClr val="FFFFFF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200" b="1" i="0">
                    <a:solidFill>
                      <a:srgbClr val="45555F"/>
                    </a:solidFill>
                    <a:latin typeface="Helvetica Neue"/>
                    <a:cs typeface="Helvetica Neue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'CO2 G_KM data'!$AA$47:$AD$47</c:f>
              <c:strCache>
                <c:ptCount val="4"/>
                <c:pt idx="0">
                  <c:v>US_x000d_2012-2025</c:v>
                </c:pt>
                <c:pt idx="1">
                  <c:v>Canada_x000d_2010-2025</c:v>
                </c:pt>
                <c:pt idx="2">
                  <c:v>Mexico_x000d_2011-2016</c:v>
                </c:pt>
                <c:pt idx="3">
                  <c:v>EU_x000d_2012-2020</c:v>
                </c:pt>
              </c:strCache>
            </c:strRef>
          </c:cat>
          <c:val>
            <c:numRef>
              <c:f>'CO2 G_KM data'!$AA$68:$AC$68</c:f>
              <c:numCache>
                <c:formatCode>0.0%</c:formatCode>
                <c:ptCount val="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068537800"/>
        <c:axId val="-2074026616"/>
      </c:barChart>
      <c:catAx>
        <c:axId val="2068537800"/>
        <c:scaling>
          <c:orientation val="minMax"/>
        </c:scaling>
        <c:delete val="0"/>
        <c:axPos val="t"/>
        <c:majorTickMark val="out"/>
        <c:minorTickMark val="none"/>
        <c:tickLblPos val="none"/>
        <c:spPr>
          <a:ln>
            <a:noFill/>
          </a:ln>
        </c:spPr>
        <c:txPr>
          <a:bodyPr rot="-5400000" vert="horz"/>
          <a:lstStyle/>
          <a:p>
            <a:pPr>
              <a:defRPr sz="1200" b="1" baseline="0">
                <a:latin typeface="Helvetica Neue"/>
                <a:cs typeface="Helvetica Neue"/>
              </a:defRPr>
            </a:pPr>
            <a:endParaRPr lang="en-US"/>
          </a:p>
        </c:txPr>
        <c:crossAx val="-2074026616"/>
        <c:crosses val="autoZero"/>
        <c:auto val="1"/>
        <c:lblAlgn val="ctr"/>
        <c:lblOffset val="100"/>
        <c:noMultiLvlLbl val="0"/>
      </c:catAx>
      <c:valAx>
        <c:axId val="-2074026616"/>
        <c:scaling>
          <c:orientation val="maxMin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>
                    <a:latin typeface="Helvetica Neue"/>
                    <a:cs typeface="Helvetica Neue"/>
                  </a:defRPr>
                </a:pPr>
                <a:r>
                  <a:rPr lang="en-US" sz="1200">
                    <a:latin typeface="Helvetica Neue"/>
                    <a:cs typeface="Helvetica Neue"/>
                  </a:rPr>
                  <a:t>Annual Reduction 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spPr>
          <a:ln>
            <a:solidFill>
              <a:srgbClr val="45555F">
                <a:lumMod val="100000"/>
              </a:srgbClr>
            </a:solidFill>
          </a:ln>
        </c:spPr>
        <c:txPr>
          <a:bodyPr/>
          <a:lstStyle/>
          <a:p>
            <a:pPr>
              <a:defRPr sz="1200" b="1">
                <a:latin typeface="Helvetica Neue"/>
                <a:cs typeface="Helvetica Neue"/>
              </a:defRPr>
            </a:pPr>
            <a:endParaRPr lang="en-US"/>
          </a:p>
        </c:txPr>
        <c:crossAx val="2068537800"/>
        <c:crosses val="max"/>
        <c:crossBetween val="between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60868481758893"/>
          <c:y val="0.7987343832021"/>
          <c:w val="0.294302080351107"/>
          <c:h val="0.195672025371828"/>
        </c:manualLayout>
      </c:layout>
      <c:overlay val="0"/>
      <c:txPr>
        <a:bodyPr/>
        <a:lstStyle/>
        <a:p>
          <a:pPr>
            <a:defRPr sz="1100" b="1">
              <a:latin typeface="Helvetica Neue"/>
              <a:cs typeface="Helvetica Neue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771220111248"/>
          <c:y val="0.236810407394728"/>
          <c:w val="0.874404632907125"/>
          <c:h val="0.717972201300924"/>
        </c:manualLayout>
      </c:layout>
      <c:barChart>
        <c:barDir val="col"/>
        <c:grouping val="stacked"/>
        <c:varyColors val="0"/>
        <c:ser>
          <c:idx val="0"/>
          <c:order val="0"/>
          <c:tx>
            <c:v>Enacted</c:v>
          </c:tx>
          <c:spPr>
            <a:solidFill>
              <a:schemeClr val="accent2"/>
            </a:solidFill>
            <a:ln>
              <a:solidFill>
                <a:srgbClr val="FFFFFF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  <a:latin typeface="Helvetica Neue"/>
                    <a:cs typeface="Helvetica Neue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'MPG data'!$C$47:$K$47</c:f>
              <c:strCache>
                <c:ptCount val="9"/>
                <c:pt idx="0">
                  <c:v>US_x000d_2012-2025</c:v>
                </c:pt>
                <c:pt idx="1">
                  <c:v>Canada_x000d_2010-2025</c:v>
                </c:pt>
                <c:pt idx="2">
                  <c:v>EU_x000d_2012-2020</c:v>
                </c:pt>
                <c:pt idx="3">
                  <c:v>Japan_x000d_2012-2020</c:v>
                </c:pt>
                <c:pt idx="4">
                  <c:v>China_x000d_2012-2020</c:v>
                </c:pt>
                <c:pt idx="5">
                  <c:v>S. Korea_x000d_2011-2015</c:v>
                </c:pt>
                <c:pt idx="6">
                  <c:v>India_x000d_2012-2021</c:v>
                </c:pt>
                <c:pt idx="7">
                  <c:v>Mexico_x000d_2011-2016</c:v>
                </c:pt>
                <c:pt idx="8">
                  <c:v>Brazil_x000d_2012-2017</c:v>
                </c:pt>
              </c:strCache>
            </c:strRef>
          </c:cat>
          <c:val>
            <c:numRef>
              <c:f>'MPG data'!$C$53:$K$53</c:f>
              <c:numCache>
                <c:formatCode>0%</c:formatCode>
                <c:ptCount val="9"/>
                <c:pt idx="0">
                  <c:v>0.522777046710196</c:v>
                </c:pt>
                <c:pt idx="1">
                  <c:v>#N/A</c:v>
                </c:pt>
                <c:pt idx="2">
                  <c:v>0.353107214991171</c:v>
                </c:pt>
                <c:pt idx="3">
                  <c:v>0.0376647834274952</c:v>
                </c:pt>
                <c:pt idx="4">
                  <c:v>0.431428571428571</c:v>
                </c:pt>
                <c:pt idx="5">
                  <c:v>0.0846688420513022</c:v>
                </c:pt>
                <c:pt idx="6">
                  <c:v>#N/A</c:v>
                </c:pt>
                <c:pt idx="7">
                  <c:v>0.138273491214668</c:v>
                </c:pt>
                <c:pt idx="8">
                  <c:v>0.136111111111111</c:v>
                </c:pt>
              </c:numCache>
            </c:numRef>
          </c:val>
        </c:ser>
        <c:ser>
          <c:idx val="1"/>
          <c:order val="1"/>
          <c:tx>
            <c:v>Proposed</c:v>
          </c:tx>
          <c:spPr>
            <a:solidFill>
              <a:srgbClr val="007A94">
                <a:alpha val="50000"/>
              </a:srgbClr>
            </a:solidFill>
            <a:ln>
              <a:solidFill>
                <a:srgbClr val="FFFFFF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100" b="1">
                    <a:solidFill>
                      <a:srgbClr val="FFFFFF"/>
                    </a:solidFill>
                    <a:latin typeface="Helvetica Neue"/>
                    <a:cs typeface="Helvetica Neue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'MPG data'!$C$47:$K$47</c:f>
              <c:strCache>
                <c:ptCount val="9"/>
                <c:pt idx="0">
                  <c:v>US_x000d_2012-2025</c:v>
                </c:pt>
                <c:pt idx="1">
                  <c:v>Canada_x000d_2010-2025</c:v>
                </c:pt>
                <c:pt idx="2">
                  <c:v>EU_x000d_2012-2020</c:v>
                </c:pt>
                <c:pt idx="3">
                  <c:v>Japan_x000d_2012-2020</c:v>
                </c:pt>
                <c:pt idx="4">
                  <c:v>China_x000d_2012-2020</c:v>
                </c:pt>
                <c:pt idx="5">
                  <c:v>S. Korea_x000d_2011-2015</c:v>
                </c:pt>
                <c:pt idx="6">
                  <c:v>India_x000d_2012-2021</c:v>
                </c:pt>
                <c:pt idx="7">
                  <c:v>Mexico_x000d_2011-2016</c:v>
                </c:pt>
                <c:pt idx="8">
                  <c:v>Brazil_x000d_2012-2017</c:v>
                </c:pt>
              </c:strCache>
            </c:strRef>
          </c:cat>
          <c:val>
            <c:numRef>
              <c:f>'MPG data'!$C$60:$J$60</c:f>
              <c:numCache>
                <c:formatCode>0%</c:formatCode>
                <c:ptCount val="8"/>
                <c:pt idx="0">
                  <c:v>#N/A</c:v>
                </c:pt>
                <c:pt idx="1">
                  <c:v>0.624558626155878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0.185779816513761</c:v>
                </c:pt>
                <c:pt idx="7">
                  <c:v>#N/A</c:v>
                </c:pt>
              </c:numCache>
            </c:numRef>
          </c:val>
        </c:ser>
        <c:ser>
          <c:idx val="2"/>
          <c:order val="2"/>
          <c:tx>
            <c:v>Studied</c:v>
          </c:tx>
          <c:spPr>
            <a:pattFill prst="pct20">
              <a:fgClr>
                <a:srgbClr val="6B7089"/>
              </a:fgClr>
              <a:bgClr>
                <a:prstClr val="white"/>
              </a:bgClr>
            </a:pattFill>
            <a:ln>
              <a:solidFill>
                <a:srgbClr val="FFFFFF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200" b="1">
                    <a:solidFill>
                      <a:srgbClr val="6B7089"/>
                    </a:solidFill>
                    <a:latin typeface="Helvetica Neue"/>
                    <a:cs typeface="Helvetica Neue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'MPG data'!$C$47:$K$47</c:f>
              <c:strCache>
                <c:ptCount val="9"/>
                <c:pt idx="0">
                  <c:v>US_x000d_2012-2025</c:v>
                </c:pt>
                <c:pt idx="1">
                  <c:v>Canada_x000d_2010-2025</c:v>
                </c:pt>
                <c:pt idx="2">
                  <c:v>EU_x000d_2012-2020</c:v>
                </c:pt>
                <c:pt idx="3">
                  <c:v>Japan_x000d_2012-2020</c:v>
                </c:pt>
                <c:pt idx="4">
                  <c:v>China_x000d_2012-2020</c:v>
                </c:pt>
                <c:pt idx="5">
                  <c:v>S. Korea_x000d_2011-2015</c:v>
                </c:pt>
                <c:pt idx="6">
                  <c:v>India_x000d_2012-2021</c:v>
                </c:pt>
                <c:pt idx="7">
                  <c:v>Mexico_x000d_2011-2016</c:v>
                </c:pt>
                <c:pt idx="8">
                  <c:v>Brazil_x000d_2012-2017</c:v>
                </c:pt>
              </c:strCache>
            </c:strRef>
          </c:cat>
          <c:val>
            <c:numRef>
              <c:f>'MPG data'!$C$67:$J$67</c:f>
              <c:numCache>
                <c:formatCode>0%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786156408"/>
        <c:axId val="1787535480"/>
      </c:barChart>
      <c:catAx>
        <c:axId val="1786156408"/>
        <c:scaling>
          <c:orientation val="minMax"/>
        </c:scaling>
        <c:delete val="0"/>
        <c:axPos val="b"/>
        <c:majorTickMark val="out"/>
        <c:minorTickMark val="none"/>
        <c:tickLblPos val="high"/>
        <c:spPr>
          <a:ln>
            <a:solidFill>
              <a:srgbClr val="45555F">
                <a:lumMod val="100000"/>
              </a:srgbClr>
            </a:solidFill>
          </a:ln>
        </c:spPr>
        <c:txPr>
          <a:bodyPr rot="-5400000" vert="horz"/>
          <a:lstStyle/>
          <a:p>
            <a:pPr>
              <a:defRPr sz="1200" b="1" baseline="0">
                <a:latin typeface="Helvetica Neue"/>
                <a:cs typeface="Helvetica Neue"/>
              </a:defRPr>
            </a:pPr>
            <a:endParaRPr lang="en-US"/>
          </a:p>
        </c:txPr>
        <c:crossAx val="1787535480"/>
        <c:crosses val="autoZero"/>
        <c:auto val="1"/>
        <c:lblAlgn val="ctr"/>
        <c:lblOffset val="100"/>
        <c:noMultiLvlLbl val="0"/>
      </c:catAx>
      <c:valAx>
        <c:axId val="178753548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>
                    <a:latin typeface="Helvetica Neue"/>
                    <a:cs typeface="Helvetica Neue"/>
                  </a:defRPr>
                </a:pPr>
                <a:r>
                  <a:rPr lang="en-US" sz="1200">
                    <a:latin typeface="Helvetica Neue"/>
                    <a:cs typeface="Helvetica Neue"/>
                  </a:rPr>
                  <a:t>Overall Improvement</a:t>
                </a:r>
              </a:p>
            </c:rich>
          </c:tx>
          <c:layout>
            <c:manualLayout>
              <c:xMode val="edge"/>
              <c:yMode val="edge"/>
              <c:x val="0.0107033639143731"/>
              <c:y val="0.369517562478603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ln>
            <a:solidFill>
              <a:srgbClr val="45555F">
                <a:lumMod val="100000"/>
              </a:srgbClr>
            </a:solidFill>
          </a:ln>
        </c:spPr>
        <c:txPr>
          <a:bodyPr/>
          <a:lstStyle/>
          <a:p>
            <a:pPr>
              <a:defRPr sz="1200" b="1">
                <a:latin typeface="Helvetica Neue"/>
                <a:cs typeface="Helvetica Neue"/>
              </a:defRPr>
            </a:pPr>
            <a:endParaRPr lang="en-US"/>
          </a:p>
        </c:txPr>
        <c:crossAx val="1786156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3589178646247"/>
          <c:y val="0.245654228004108"/>
          <c:w val="0.27373666594428"/>
          <c:h val="0.0912999657651489"/>
        </c:manualLayout>
      </c:layout>
      <c:overlay val="0"/>
      <c:txPr>
        <a:bodyPr/>
        <a:lstStyle/>
        <a:p>
          <a:pPr>
            <a:defRPr sz="1050" b="1">
              <a:latin typeface="Helvetica Neue"/>
              <a:cs typeface="Helvetica Neue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36289099183703"/>
          <c:y val="0.05"/>
          <c:w val="0.872875580919358"/>
          <c:h val="0.9"/>
        </c:manualLayout>
      </c:layout>
      <c:barChart>
        <c:barDir val="col"/>
        <c:grouping val="stacked"/>
        <c:varyColors val="0"/>
        <c:ser>
          <c:idx val="0"/>
          <c:order val="0"/>
          <c:tx>
            <c:v>Enacted</c:v>
          </c:tx>
          <c:spPr>
            <a:solidFill>
              <a:schemeClr val="accent1"/>
            </a:solidFill>
            <a:ln>
              <a:solidFill>
                <a:srgbClr val="FFFFFF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200" b="1">
                    <a:solidFill>
                      <a:srgbClr val="FFFFFF"/>
                    </a:solidFill>
                    <a:latin typeface="Helvetica Neue"/>
                    <a:cs typeface="Helvetica Neue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'MPG data'!$C$47:$K$47</c:f>
              <c:strCache>
                <c:ptCount val="9"/>
                <c:pt idx="0">
                  <c:v>US_x000d_2012-2025</c:v>
                </c:pt>
                <c:pt idx="1">
                  <c:v>Canada_x000d_2010-2025</c:v>
                </c:pt>
                <c:pt idx="2">
                  <c:v>EU_x000d_2012-2020</c:v>
                </c:pt>
                <c:pt idx="3">
                  <c:v>Japan_x000d_2012-2020</c:v>
                </c:pt>
                <c:pt idx="4">
                  <c:v>China_x000d_2012-2020</c:v>
                </c:pt>
                <c:pt idx="5">
                  <c:v>S. Korea_x000d_2011-2015</c:v>
                </c:pt>
                <c:pt idx="6">
                  <c:v>India_x000d_2012-2021</c:v>
                </c:pt>
                <c:pt idx="7">
                  <c:v>Mexico_x000d_2011-2016</c:v>
                </c:pt>
                <c:pt idx="8">
                  <c:v>Brazil_x000d_2012-2017</c:v>
                </c:pt>
              </c:strCache>
            </c:strRef>
          </c:cat>
          <c:val>
            <c:numRef>
              <c:f>'MPG data'!$C$54:$K$54</c:f>
              <c:numCache>
                <c:formatCode>0.0%</c:formatCode>
                <c:ptCount val="9"/>
                <c:pt idx="0">
                  <c:v>0.0429503452186202</c:v>
                </c:pt>
                <c:pt idx="1">
                  <c:v>#N/A</c:v>
                </c:pt>
                <c:pt idx="2">
                  <c:v>0.0341712679843358</c:v>
                </c:pt>
                <c:pt idx="3">
                  <c:v>0.00463229454644787</c:v>
                </c:pt>
                <c:pt idx="4">
                  <c:v>0.0458543574462398</c:v>
                </c:pt>
                <c:pt idx="5">
                  <c:v>0.0205265110552617</c:v>
                </c:pt>
                <c:pt idx="6">
                  <c:v>#N/A</c:v>
                </c:pt>
                <c:pt idx="7">
                  <c:v>0.0262409124132186</c:v>
                </c:pt>
                <c:pt idx="8">
                  <c:v>0.0258507054654407</c:v>
                </c:pt>
              </c:numCache>
            </c:numRef>
          </c:val>
        </c:ser>
        <c:ser>
          <c:idx val="1"/>
          <c:order val="1"/>
          <c:tx>
            <c:v>Proposed</c:v>
          </c:tx>
          <c:spPr>
            <a:solidFill>
              <a:srgbClr val="4E3227">
                <a:alpha val="43000"/>
              </a:srgbClr>
            </a:solidFill>
            <a:ln>
              <a:solidFill>
                <a:srgbClr val="FFFFFF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200" b="1">
                    <a:solidFill>
                      <a:srgbClr val="FFFFFF"/>
                    </a:solidFill>
                    <a:latin typeface="Helvetica Neue"/>
                    <a:cs typeface="Helvetica Neue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'MPG data'!$C$47:$K$47</c:f>
              <c:strCache>
                <c:ptCount val="9"/>
                <c:pt idx="0">
                  <c:v>US_x000d_2012-2025</c:v>
                </c:pt>
                <c:pt idx="1">
                  <c:v>Canada_x000d_2010-2025</c:v>
                </c:pt>
                <c:pt idx="2">
                  <c:v>EU_x000d_2012-2020</c:v>
                </c:pt>
                <c:pt idx="3">
                  <c:v>Japan_x000d_2012-2020</c:v>
                </c:pt>
                <c:pt idx="4">
                  <c:v>China_x000d_2012-2020</c:v>
                </c:pt>
                <c:pt idx="5">
                  <c:v>S. Korea_x000d_2011-2015</c:v>
                </c:pt>
                <c:pt idx="6">
                  <c:v>India_x000d_2012-2021</c:v>
                </c:pt>
                <c:pt idx="7">
                  <c:v>Mexico_x000d_2011-2016</c:v>
                </c:pt>
                <c:pt idx="8">
                  <c:v>Brazil_x000d_2012-2017</c:v>
                </c:pt>
              </c:strCache>
            </c:strRef>
          </c:cat>
          <c:val>
            <c:numRef>
              <c:f>'MPG data'!$C$61:$J$61</c:f>
              <c:numCache>
                <c:formatCode>0.0%</c:formatCode>
                <c:ptCount val="8"/>
                <c:pt idx="0">
                  <c:v>#N/A</c:v>
                </c:pt>
                <c:pt idx="1">
                  <c:v>0.0328779969687141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0.0191137769082104</c:v>
                </c:pt>
                <c:pt idx="7">
                  <c:v>#N/A</c:v>
                </c:pt>
              </c:numCache>
            </c:numRef>
          </c:val>
        </c:ser>
        <c:ser>
          <c:idx val="2"/>
          <c:order val="2"/>
          <c:tx>
            <c:v>Studied</c:v>
          </c:tx>
          <c:spPr>
            <a:pattFill prst="pct20">
              <a:fgClr>
                <a:srgbClr val="E47B60"/>
              </a:fgClr>
              <a:bgClr>
                <a:prstClr val="white"/>
              </a:bgClr>
            </a:pattFill>
            <a:ln>
              <a:solidFill>
                <a:srgbClr val="FFFFFF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200" b="1">
                    <a:solidFill>
                      <a:srgbClr val="E47B60"/>
                    </a:solidFill>
                    <a:latin typeface="Helvetica Neue"/>
                    <a:cs typeface="Helvetica Neue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'MPG data'!$C$47:$K$47</c:f>
              <c:strCache>
                <c:ptCount val="9"/>
                <c:pt idx="0">
                  <c:v>US_x000d_2012-2025</c:v>
                </c:pt>
                <c:pt idx="1">
                  <c:v>Canada_x000d_2010-2025</c:v>
                </c:pt>
                <c:pt idx="2">
                  <c:v>EU_x000d_2012-2020</c:v>
                </c:pt>
                <c:pt idx="3">
                  <c:v>Japan_x000d_2012-2020</c:v>
                </c:pt>
                <c:pt idx="4">
                  <c:v>China_x000d_2012-2020</c:v>
                </c:pt>
                <c:pt idx="5">
                  <c:v>S. Korea_x000d_2011-2015</c:v>
                </c:pt>
                <c:pt idx="6">
                  <c:v>India_x000d_2012-2021</c:v>
                </c:pt>
                <c:pt idx="7">
                  <c:v>Mexico_x000d_2011-2016</c:v>
                </c:pt>
                <c:pt idx="8">
                  <c:v>Brazil_x000d_2012-2017</c:v>
                </c:pt>
              </c:strCache>
            </c:strRef>
          </c:cat>
          <c:val>
            <c:numRef>
              <c:f>'MPG data'!$C$68:$J$68</c:f>
              <c:numCache>
                <c:formatCode>0.0%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117923096"/>
        <c:axId val="-2073658488"/>
      </c:barChart>
      <c:catAx>
        <c:axId val="2117923096"/>
        <c:scaling>
          <c:orientation val="minMax"/>
        </c:scaling>
        <c:delete val="0"/>
        <c:axPos val="t"/>
        <c:majorTickMark val="out"/>
        <c:minorTickMark val="none"/>
        <c:tickLblPos val="none"/>
        <c:spPr>
          <a:ln>
            <a:noFill/>
          </a:ln>
        </c:spPr>
        <c:txPr>
          <a:bodyPr rot="-5400000" vert="horz"/>
          <a:lstStyle/>
          <a:p>
            <a:pPr>
              <a:defRPr sz="1200" b="1" baseline="0">
                <a:latin typeface="Helvetica Neue"/>
                <a:cs typeface="Helvetica Neue"/>
              </a:defRPr>
            </a:pPr>
            <a:endParaRPr lang="en-US"/>
          </a:p>
        </c:txPr>
        <c:crossAx val="-2073658488"/>
        <c:crosses val="autoZero"/>
        <c:auto val="1"/>
        <c:lblAlgn val="ctr"/>
        <c:lblOffset val="100"/>
        <c:noMultiLvlLbl val="0"/>
      </c:catAx>
      <c:valAx>
        <c:axId val="-2073658488"/>
        <c:scaling>
          <c:orientation val="maxMin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>
                    <a:latin typeface="Helvetica Neue"/>
                    <a:cs typeface="Helvetica Neue"/>
                  </a:defRPr>
                </a:pPr>
                <a:r>
                  <a:rPr lang="en-US" sz="1200">
                    <a:latin typeface="Helvetica Neue"/>
                    <a:cs typeface="Helvetica Neue"/>
                  </a:rPr>
                  <a:t>Annual Improvement 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spPr>
          <a:ln>
            <a:solidFill>
              <a:srgbClr val="45555F">
                <a:lumMod val="100000"/>
              </a:srgbClr>
            </a:solidFill>
          </a:ln>
        </c:spPr>
        <c:txPr>
          <a:bodyPr/>
          <a:lstStyle/>
          <a:p>
            <a:pPr>
              <a:defRPr sz="1200" b="1">
                <a:latin typeface="Helvetica Neue"/>
                <a:cs typeface="Helvetica Neue"/>
              </a:defRPr>
            </a:pPr>
            <a:endParaRPr lang="en-US"/>
          </a:p>
        </c:txPr>
        <c:crossAx val="2117923096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623252787208938"/>
          <c:y val="0.739567475940507"/>
          <c:w val="0.275265717932047"/>
          <c:h val="0.195672025371828"/>
        </c:manualLayout>
      </c:layout>
      <c:overlay val="0"/>
      <c:txPr>
        <a:bodyPr/>
        <a:lstStyle/>
        <a:p>
          <a:pPr>
            <a:defRPr sz="1100" b="1">
              <a:latin typeface="Helvetica Neue"/>
              <a:cs typeface="Helvetica Neue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771220111248"/>
          <c:y val="0.236810407394728"/>
          <c:w val="0.874404632907125"/>
          <c:h val="0.717972201300924"/>
        </c:manualLayout>
      </c:layout>
      <c:barChart>
        <c:barDir val="col"/>
        <c:grouping val="stacked"/>
        <c:varyColors val="0"/>
        <c:ser>
          <c:idx val="0"/>
          <c:order val="0"/>
          <c:tx>
            <c:v>Enacted</c:v>
          </c:tx>
          <c:spPr>
            <a:solidFill>
              <a:schemeClr val="accent2"/>
            </a:solidFill>
            <a:ln>
              <a:solidFill>
                <a:srgbClr val="FFFFFF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  <a:latin typeface="Helvetica Neue"/>
                    <a:cs typeface="Helvetica Neue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'MPG data'!$O$47:$W$47</c:f>
              <c:strCache>
                <c:ptCount val="9"/>
                <c:pt idx="0">
                  <c:v>US_x000d_2012-2025</c:v>
                </c:pt>
                <c:pt idx="1">
                  <c:v>Canada_x000d_2010-2015-2025</c:v>
                </c:pt>
                <c:pt idx="2">
                  <c:v>EU_x000d_2012-2021</c:v>
                </c:pt>
                <c:pt idx="3">
                  <c:v>Japan_x000d_2012-2020</c:v>
                </c:pt>
                <c:pt idx="4">
                  <c:v>China_x000d_2012-2020</c:v>
                </c:pt>
                <c:pt idx="5">
                  <c:v>S. Korea_x000d_2011-2015</c:v>
                </c:pt>
                <c:pt idx="6">
                  <c:v>India_x000d_2012-2021</c:v>
                </c:pt>
                <c:pt idx="7">
                  <c:v>Mexico_x000d_2011-2016</c:v>
                </c:pt>
                <c:pt idx="8">
                  <c:v>Brazil_x000d_2012-2017</c:v>
                </c:pt>
              </c:strCache>
            </c:strRef>
          </c:cat>
          <c:val>
            <c:numRef>
              <c:f>'MPG data'!$O$53:$W$53</c:f>
              <c:numCache>
                <c:formatCode>0%</c:formatCode>
                <c:ptCount val="9"/>
                <c:pt idx="0">
                  <c:v>0.638483965014577</c:v>
                </c:pt>
                <c:pt idx="1">
                  <c:v>#N/A</c:v>
                </c:pt>
                <c:pt idx="2">
                  <c:v>0.353107214991171</c:v>
                </c:pt>
                <c:pt idx="3">
                  <c:v>0.0376647834274952</c:v>
                </c:pt>
                <c:pt idx="4">
                  <c:v>#N/A</c:v>
                </c:pt>
                <c:pt idx="5">
                  <c:v>0.0846688420513022</c:v>
                </c:pt>
                <c:pt idx="6">
                  <c:v>0.185779816513761</c:v>
                </c:pt>
                <c:pt idx="7">
                  <c:v>0.108897742363878</c:v>
                </c:pt>
                <c:pt idx="8">
                  <c:v>0.136111111111111</c:v>
                </c:pt>
              </c:numCache>
            </c:numRef>
          </c:val>
        </c:ser>
        <c:ser>
          <c:idx val="1"/>
          <c:order val="1"/>
          <c:tx>
            <c:v>Proposed</c:v>
          </c:tx>
          <c:spPr>
            <a:solidFill>
              <a:srgbClr val="007A94">
                <a:alpha val="50000"/>
              </a:srgbClr>
            </a:solidFill>
            <a:ln>
              <a:solidFill>
                <a:srgbClr val="FFFFFF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100" b="1">
                    <a:solidFill>
                      <a:srgbClr val="FFFFFF"/>
                    </a:solidFill>
                    <a:latin typeface="Helvetica Neue"/>
                    <a:cs typeface="Helvetica Neue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'MPG data'!$O$47:$W$47</c:f>
              <c:strCache>
                <c:ptCount val="9"/>
                <c:pt idx="0">
                  <c:v>US_x000d_2012-2025</c:v>
                </c:pt>
                <c:pt idx="1">
                  <c:v>Canada_x000d_2010-2015-2025</c:v>
                </c:pt>
                <c:pt idx="2">
                  <c:v>EU_x000d_2012-2021</c:v>
                </c:pt>
                <c:pt idx="3">
                  <c:v>Japan_x000d_2012-2020</c:v>
                </c:pt>
                <c:pt idx="4">
                  <c:v>China_x000d_2012-2020</c:v>
                </c:pt>
                <c:pt idx="5">
                  <c:v>S. Korea_x000d_2011-2015</c:v>
                </c:pt>
                <c:pt idx="6">
                  <c:v>India_x000d_2012-2021</c:v>
                </c:pt>
                <c:pt idx="7">
                  <c:v>Mexico_x000d_2011-2016</c:v>
                </c:pt>
                <c:pt idx="8">
                  <c:v>Brazil_x000d_2012-2017</c:v>
                </c:pt>
              </c:strCache>
            </c:strRef>
          </c:cat>
          <c:val>
            <c:numRef>
              <c:f>'MPG data'!$O$60:$W$60</c:f>
              <c:numCache>
                <c:formatCode>0%</c:formatCode>
                <c:ptCount val="9"/>
                <c:pt idx="0">
                  <c:v>#N/A</c:v>
                </c:pt>
                <c:pt idx="1">
                  <c:v>0.624558626155878</c:v>
                </c:pt>
                <c:pt idx="2">
                  <c:v>#N/A</c:v>
                </c:pt>
                <c:pt idx="3">
                  <c:v>#N/A</c:v>
                </c:pt>
                <c:pt idx="4">
                  <c:v>0.431428571428571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val>
        </c:ser>
        <c:ser>
          <c:idx val="2"/>
          <c:order val="2"/>
          <c:tx>
            <c:v>Studied</c:v>
          </c:tx>
          <c:spPr>
            <a:pattFill prst="pct20">
              <a:fgClr>
                <a:srgbClr val="6B7089"/>
              </a:fgClr>
              <a:bgClr>
                <a:prstClr val="white"/>
              </a:bgClr>
            </a:pattFill>
            <a:ln>
              <a:solidFill>
                <a:srgbClr val="FFFFFF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200" b="1" i="0">
                    <a:solidFill>
                      <a:schemeClr val="tx2"/>
                    </a:solidFill>
                    <a:latin typeface="Helvetica Neue"/>
                    <a:cs typeface="Helvetica Neue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'MPG data'!$O$47:$W$47</c:f>
              <c:strCache>
                <c:ptCount val="9"/>
                <c:pt idx="0">
                  <c:v>US_x000d_2012-2025</c:v>
                </c:pt>
                <c:pt idx="1">
                  <c:v>Canada_x000d_2010-2015-2025</c:v>
                </c:pt>
                <c:pt idx="2">
                  <c:v>EU_x000d_2012-2021</c:v>
                </c:pt>
                <c:pt idx="3">
                  <c:v>Japan_x000d_2012-2020</c:v>
                </c:pt>
                <c:pt idx="4">
                  <c:v>China_x000d_2012-2020</c:v>
                </c:pt>
                <c:pt idx="5">
                  <c:v>S. Korea_x000d_2011-2015</c:v>
                </c:pt>
                <c:pt idx="6">
                  <c:v>India_x000d_2012-2021</c:v>
                </c:pt>
                <c:pt idx="7">
                  <c:v>Mexico_x000d_2011-2016</c:v>
                </c:pt>
                <c:pt idx="8">
                  <c:v>Brazil_x000d_2012-2017</c:v>
                </c:pt>
              </c:strCache>
            </c:strRef>
          </c:cat>
          <c:val>
            <c:numRef>
              <c:f>'MPG data'!$O$67:$W$67</c:f>
              <c:numCache>
                <c:formatCode>0%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110076216"/>
        <c:axId val="2121215352"/>
      </c:barChart>
      <c:catAx>
        <c:axId val="2110076216"/>
        <c:scaling>
          <c:orientation val="minMax"/>
        </c:scaling>
        <c:delete val="0"/>
        <c:axPos val="b"/>
        <c:majorTickMark val="out"/>
        <c:minorTickMark val="none"/>
        <c:tickLblPos val="high"/>
        <c:spPr>
          <a:ln>
            <a:solidFill>
              <a:srgbClr val="45555F">
                <a:lumMod val="100000"/>
              </a:srgbClr>
            </a:solidFill>
          </a:ln>
        </c:spPr>
        <c:txPr>
          <a:bodyPr rot="-5400000" vert="horz"/>
          <a:lstStyle/>
          <a:p>
            <a:pPr>
              <a:defRPr sz="1200" b="1" baseline="0">
                <a:latin typeface="Helvetica Neue"/>
                <a:cs typeface="Helvetica Neue"/>
              </a:defRPr>
            </a:pPr>
            <a:endParaRPr lang="en-US"/>
          </a:p>
        </c:txPr>
        <c:crossAx val="2121215352"/>
        <c:crosses val="autoZero"/>
        <c:auto val="1"/>
        <c:lblAlgn val="ctr"/>
        <c:lblOffset val="100"/>
        <c:noMultiLvlLbl val="0"/>
      </c:catAx>
      <c:valAx>
        <c:axId val="212121535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>
                    <a:latin typeface="Helvetica Neue"/>
                    <a:cs typeface="Helvetica Neue"/>
                  </a:defRPr>
                </a:pPr>
                <a:r>
                  <a:rPr lang="en-US" sz="1200">
                    <a:latin typeface="Helvetica Neue"/>
                    <a:cs typeface="Helvetica Neue"/>
                  </a:rPr>
                  <a:t>Overall Reduction</a:t>
                </a:r>
                <a:r>
                  <a:rPr lang="en-US" sz="1200" baseline="0">
                    <a:latin typeface="Helvetica Neue"/>
                    <a:cs typeface="Helvetica Neue"/>
                  </a:rPr>
                  <a:t> </a:t>
                </a:r>
                <a:endParaRPr lang="en-US" sz="1200">
                  <a:latin typeface="Helvetica Neue"/>
                  <a:cs typeface="Helvetica Neue"/>
                </a:endParaRPr>
              </a:p>
            </c:rich>
          </c:tx>
          <c:layout>
            <c:manualLayout>
              <c:xMode val="edge"/>
              <c:yMode val="edge"/>
              <c:x val="0.0107033639143731"/>
              <c:y val="0.369517562478603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ln>
            <a:solidFill>
              <a:srgbClr val="45555F">
                <a:lumMod val="100000"/>
              </a:srgbClr>
            </a:solidFill>
          </a:ln>
        </c:spPr>
        <c:txPr>
          <a:bodyPr/>
          <a:lstStyle/>
          <a:p>
            <a:pPr>
              <a:defRPr sz="1200" b="1">
                <a:latin typeface="Helvetica Neue"/>
                <a:cs typeface="Helvetica Neue"/>
              </a:defRPr>
            </a:pPr>
            <a:endParaRPr lang="en-US"/>
          </a:p>
        </c:txPr>
        <c:crossAx val="2110076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3589178646247"/>
          <c:y val="0.245654228004108"/>
          <c:w val="0.27373666594428"/>
          <c:h val="0.0912999657651489"/>
        </c:manualLayout>
      </c:layout>
      <c:overlay val="0"/>
      <c:txPr>
        <a:bodyPr/>
        <a:lstStyle/>
        <a:p>
          <a:pPr>
            <a:defRPr sz="1050" b="1">
              <a:latin typeface="Helvetica Neue"/>
              <a:cs typeface="Helvetica Neue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36289099183703"/>
          <c:y val="0.05"/>
          <c:w val="0.874467877024926"/>
          <c:h val="0.9"/>
        </c:manualLayout>
      </c:layout>
      <c:barChart>
        <c:barDir val="col"/>
        <c:grouping val="stacked"/>
        <c:varyColors val="0"/>
        <c:ser>
          <c:idx val="0"/>
          <c:order val="0"/>
          <c:tx>
            <c:v>Enacted</c:v>
          </c:tx>
          <c:spPr>
            <a:solidFill>
              <a:srgbClr val="4E3227"/>
            </a:solidFill>
            <a:ln>
              <a:solidFill>
                <a:srgbClr val="FFFFFF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200" b="1">
                    <a:solidFill>
                      <a:srgbClr val="FFFFFF"/>
                    </a:solidFill>
                    <a:latin typeface="Helvetica Neue"/>
                    <a:cs typeface="Helvetica Neue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'CO2 G_KM data'!$C$47:$K$47</c:f>
              <c:strCache>
                <c:ptCount val="9"/>
                <c:pt idx="0">
                  <c:v>US_x000d_2012-2025</c:v>
                </c:pt>
                <c:pt idx="1">
                  <c:v>Canada_x000d_2010-2025</c:v>
                </c:pt>
                <c:pt idx="2">
                  <c:v>EU_x000d_2012-2021</c:v>
                </c:pt>
                <c:pt idx="3">
                  <c:v>Japan_x000d_2012-2020</c:v>
                </c:pt>
                <c:pt idx="4">
                  <c:v>China_x000d_2012-2020</c:v>
                </c:pt>
                <c:pt idx="5">
                  <c:v>S. Korea_x000d_2011-2015</c:v>
                </c:pt>
                <c:pt idx="6">
                  <c:v>India_x000d_2012-2021</c:v>
                </c:pt>
                <c:pt idx="7">
                  <c:v>Mexico_x000d_2011-2016</c:v>
                </c:pt>
                <c:pt idx="8">
                  <c:v>Brazil_x000d_2012-2017</c:v>
                </c:pt>
              </c:strCache>
            </c:strRef>
          </c:cat>
          <c:val>
            <c:numRef>
              <c:f>'MPG data'!$O$54:$W$54</c:f>
              <c:numCache>
                <c:formatCode>0.0%</c:formatCode>
                <c:ptCount val="9"/>
                <c:pt idx="0">
                  <c:v>0.0387129675678262</c:v>
                </c:pt>
                <c:pt idx="1">
                  <c:v>#N/A</c:v>
                </c:pt>
                <c:pt idx="2">
                  <c:v>0.0341712679843358</c:v>
                </c:pt>
                <c:pt idx="3">
                  <c:v>0.00463229454644787</c:v>
                </c:pt>
                <c:pt idx="4">
                  <c:v>#N/A</c:v>
                </c:pt>
                <c:pt idx="5">
                  <c:v>0.0205265110552617</c:v>
                </c:pt>
                <c:pt idx="6">
                  <c:v>0.0191137769082104</c:v>
                </c:pt>
                <c:pt idx="7">
                  <c:v>0.0208884722841869</c:v>
                </c:pt>
                <c:pt idx="8">
                  <c:v>0.0258507054654407</c:v>
                </c:pt>
              </c:numCache>
            </c:numRef>
          </c:val>
        </c:ser>
        <c:ser>
          <c:idx val="1"/>
          <c:order val="1"/>
          <c:tx>
            <c:v>Proposed</c:v>
          </c:tx>
          <c:spPr>
            <a:solidFill>
              <a:srgbClr val="4E3227">
                <a:alpha val="43000"/>
              </a:srgbClr>
            </a:solidFill>
            <a:ln>
              <a:solidFill>
                <a:srgbClr val="FFFFFF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200" b="1">
                    <a:solidFill>
                      <a:srgbClr val="FFFFFF"/>
                    </a:solidFill>
                    <a:latin typeface="Helvetica Neue"/>
                    <a:cs typeface="Helvetica Neue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'CO2 G_KM data'!$C$47:$K$47</c:f>
              <c:strCache>
                <c:ptCount val="9"/>
                <c:pt idx="0">
                  <c:v>US_x000d_2012-2025</c:v>
                </c:pt>
                <c:pt idx="1">
                  <c:v>Canada_x000d_2010-2025</c:v>
                </c:pt>
                <c:pt idx="2">
                  <c:v>EU_x000d_2012-2021</c:v>
                </c:pt>
                <c:pt idx="3">
                  <c:v>Japan_x000d_2012-2020</c:v>
                </c:pt>
                <c:pt idx="4">
                  <c:v>China_x000d_2012-2020</c:v>
                </c:pt>
                <c:pt idx="5">
                  <c:v>S. Korea_x000d_2011-2015</c:v>
                </c:pt>
                <c:pt idx="6">
                  <c:v>India_x000d_2012-2021</c:v>
                </c:pt>
                <c:pt idx="7">
                  <c:v>Mexico_x000d_2011-2016</c:v>
                </c:pt>
                <c:pt idx="8">
                  <c:v>Brazil_x000d_2012-2017</c:v>
                </c:pt>
              </c:strCache>
            </c:strRef>
          </c:cat>
          <c:val>
            <c:numRef>
              <c:f>'MPG data'!$O$61:$W$61</c:f>
              <c:numCache>
                <c:formatCode>0.0%</c:formatCode>
                <c:ptCount val="9"/>
                <c:pt idx="0">
                  <c:v>#N/A</c:v>
                </c:pt>
                <c:pt idx="1">
                  <c:v>0.0328779969687141</c:v>
                </c:pt>
                <c:pt idx="2">
                  <c:v>#N/A</c:v>
                </c:pt>
                <c:pt idx="3">
                  <c:v>#N/A</c:v>
                </c:pt>
                <c:pt idx="4">
                  <c:v>0.0458543574462398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val>
        </c:ser>
        <c:ser>
          <c:idx val="2"/>
          <c:order val="2"/>
          <c:tx>
            <c:v>Studied</c:v>
          </c:tx>
          <c:spPr>
            <a:pattFill prst="pct20">
              <a:fgClr>
                <a:srgbClr val="E47B60"/>
              </a:fgClr>
              <a:bgClr>
                <a:prstClr val="white"/>
              </a:bgClr>
            </a:pattFill>
            <a:ln>
              <a:solidFill>
                <a:srgbClr val="FFFFFF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200" b="1" i="0">
                    <a:solidFill>
                      <a:srgbClr val="45555F"/>
                    </a:solidFill>
                    <a:latin typeface="Helvetica Neue"/>
                    <a:cs typeface="Helvetica Neue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'CO2 G_KM data'!$C$47:$K$47</c:f>
              <c:strCache>
                <c:ptCount val="9"/>
                <c:pt idx="0">
                  <c:v>US_x000d_2012-2025</c:v>
                </c:pt>
                <c:pt idx="1">
                  <c:v>Canada_x000d_2010-2025</c:v>
                </c:pt>
                <c:pt idx="2">
                  <c:v>EU_x000d_2012-2021</c:v>
                </c:pt>
                <c:pt idx="3">
                  <c:v>Japan_x000d_2012-2020</c:v>
                </c:pt>
                <c:pt idx="4">
                  <c:v>China_x000d_2012-2020</c:v>
                </c:pt>
                <c:pt idx="5">
                  <c:v>S. Korea_x000d_2011-2015</c:v>
                </c:pt>
                <c:pt idx="6">
                  <c:v>India_x000d_2012-2021</c:v>
                </c:pt>
                <c:pt idx="7">
                  <c:v>Mexico_x000d_2011-2016</c:v>
                </c:pt>
                <c:pt idx="8">
                  <c:v>Brazil_x000d_2012-2017</c:v>
                </c:pt>
              </c:strCache>
            </c:strRef>
          </c:cat>
          <c:val>
            <c:numRef>
              <c:f>'MPG data'!$O$68:$W$68</c:f>
              <c:numCache>
                <c:formatCode>0.0%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-2073945912"/>
        <c:axId val="-2100615496"/>
      </c:barChart>
      <c:catAx>
        <c:axId val="-2073945912"/>
        <c:scaling>
          <c:orientation val="minMax"/>
        </c:scaling>
        <c:delete val="0"/>
        <c:axPos val="t"/>
        <c:majorTickMark val="out"/>
        <c:minorTickMark val="none"/>
        <c:tickLblPos val="none"/>
        <c:spPr>
          <a:ln>
            <a:noFill/>
          </a:ln>
        </c:spPr>
        <c:txPr>
          <a:bodyPr rot="-5400000" vert="horz"/>
          <a:lstStyle/>
          <a:p>
            <a:pPr>
              <a:defRPr sz="1200" b="1" baseline="0">
                <a:latin typeface="Helvetica Neue"/>
                <a:cs typeface="Helvetica Neue"/>
              </a:defRPr>
            </a:pPr>
            <a:endParaRPr lang="en-US"/>
          </a:p>
        </c:txPr>
        <c:crossAx val="-2100615496"/>
        <c:crosses val="autoZero"/>
        <c:auto val="1"/>
        <c:lblAlgn val="ctr"/>
        <c:lblOffset val="100"/>
        <c:noMultiLvlLbl val="0"/>
      </c:catAx>
      <c:valAx>
        <c:axId val="-2100615496"/>
        <c:scaling>
          <c:orientation val="maxMin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>
                    <a:latin typeface="Helvetica Neue"/>
                    <a:cs typeface="Helvetica Neue"/>
                  </a:defRPr>
                </a:pPr>
                <a:r>
                  <a:rPr lang="en-US" sz="1200">
                    <a:latin typeface="Helvetica Neue"/>
                    <a:cs typeface="Helvetica Neue"/>
                  </a:rPr>
                  <a:t>Annual Reduction 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spPr>
          <a:ln>
            <a:solidFill>
              <a:srgbClr val="45555F">
                <a:lumMod val="100000"/>
              </a:srgbClr>
            </a:solidFill>
          </a:ln>
        </c:spPr>
        <c:txPr>
          <a:bodyPr/>
          <a:lstStyle/>
          <a:p>
            <a:pPr>
              <a:defRPr sz="1200" b="1">
                <a:latin typeface="Helvetica Neue"/>
                <a:cs typeface="Helvetica Neue"/>
              </a:defRPr>
            </a:pPr>
            <a:endParaRPr lang="en-US"/>
          </a:p>
        </c:txPr>
        <c:crossAx val="-207394591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623252787208938"/>
          <c:y val="0.739567475940507"/>
          <c:w val="0.275265717932047"/>
          <c:h val="0.195672025371828"/>
        </c:manualLayout>
      </c:layout>
      <c:overlay val="0"/>
      <c:txPr>
        <a:bodyPr/>
        <a:lstStyle/>
        <a:p>
          <a:pPr>
            <a:defRPr sz="1100" b="1">
              <a:latin typeface="Helvetica Neue"/>
              <a:cs typeface="Helvetica Neue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5855080048529"/>
          <c:y val="0.256984320438206"/>
          <c:w val="0.575748983038752"/>
          <c:h val="0.717972201300924"/>
        </c:manualLayout>
      </c:layout>
      <c:barChart>
        <c:barDir val="col"/>
        <c:grouping val="stacked"/>
        <c:varyColors val="0"/>
        <c:ser>
          <c:idx val="0"/>
          <c:order val="0"/>
          <c:tx>
            <c:v>Enacted</c:v>
          </c:tx>
          <c:spPr>
            <a:solidFill>
              <a:srgbClr val="007A94"/>
            </a:solidFill>
            <a:ln>
              <a:solidFill>
                <a:srgbClr val="FFFFFF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  <a:latin typeface="Helvetica Neue"/>
                    <a:cs typeface="Helvetica Neue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'MPG data'!$AA$47:$AD$47</c:f>
              <c:strCache>
                <c:ptCount val="4"/>
                <c:pt idx="0">
                  <c:v>US_x000d_2012-2025</c:v>
                </c:pt>
                <c:pt idx="1">
                  <c:v>Canada_x000d_2010-2025</c:v>
                </c:pt>
                <c:pt idx="2">
                  <c:v>Mexico_x000d_2011-2016</c:v>
                </c:pt>
                <c:pt idx="3">
                  <c:v>EU_x000d_2012-2020</c:v>
                </c:pt>
              </c:strCache>
            </c:strRef>
          </c:cat>
          <c:val>
            <c:numRef>
              <c:f>'MPG data'!$AA$53:$AD$53</c:f>
              <c:numCache>
                <c:formatCode>0%</c:formatCode>
                <c:ptCount val="4"/>
                <c:pt idx="0">
                  <c:v>0.672199170124481</c:v>
                </c:pt>
                <c:pt idx="1">
                  <c:v>#N/A</c:v>
                </c:pt>
                <c:pt idx="2">
                  <c:v>0.213666987487969</c:v>
                </c:pt>
                <c:pt idx="3">
                  <c:v>0.190058479532164</c:v>
                </c:pt>
              </c:numCache>
            </c:numRef>
          </c:val>
        </c:ser>
        <c:ser>
          <c:idx val="1"/>
          <c:order val="1"/>
          <c:tx>
            <c:v>Proposed</c:v>
          </c:tx>
          <c:spPr>
            <a:solidFill>
              <a:srgbClr val="007A94">
                <a:alpha val="50000"/>
              </a:srgbClr>
            </a:solidFill>
            <a:ln>
              <a:solidFill>
                <a:srgbClr val="FFFFFF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100" b="1">
                    <a:solidFill>
                      <a:srgbClr val="FFFFFF"/>
                    </a:solidFill>
                    <a:latin typeface="Helvetica Neue"/>
                    <a:cs typeface="Helvetica Neue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'MPG data'!$AA$47:$AD$47</c:f>
              <c:strCache>
                <c:ptCount val="4"/>
                <c:pt idx="0">
                  <c:v>US_x000d_2012-2025</c:v>
                </c:pt>
                <c:pt idx="1">
                  <c:v>Canada_x000d_2010-2025</c:v>
                </c:pt>
                <c:pt idx="2">
                  <c:v>Mexico_x000d_2011-2016</c:v>
                </c:pt>
                <c:pt idx="3">
                  <c:v>EU_x000d_2012-2020</c:v>
                </c:pt>
              </c:strCache>
            </c:strRef>
          </c:cat>
          <c:val>
            <c:numRef>
              <c:f>'MPG data'!$AA$60:$AC$60</c:f>
              <c:numCache>
                <c:formatCode>0%</c:formatCode>
                <c:ptCount val="3"/>
                <c:pt idx="0">
                  <c:v>#N/A</c:v>
                </c:pt>
                <c:pt idx="1">
                  <c:v>0.456176882430647</c:v>
                </c:pt>
                <c:pt idx="2">
                  <c:v>#N/A</c:v>
                </c:pt>
              </c:numCache>
            </c:numRef>
          </c:val>
        </c:ser>
        <c:ser>
          <c:idx val="2"/>
          <c:order val="2"/>
          <c:tx>
            <c:v>Studied</c:v>
          </c:tx>
          <c:spPr>
            <a:pattFill prst="pct20">
              <a:fgClr>
                <a:srgbClr val="6B7089"/>
              </a:fgClr>
              <a:bgClr>
                <a:prstClr val="white"/>
              </a:bgClr>
            </a:pattFill>
            <a:ln>
              <a:solidFill>
                <a:srgbClr val="FFFFFF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200" b="1" i="0">
                    <a:solidFill>
                      <a:schemeClr val="tx2"/>
                    </a:solidFill>
                    <a:latin typeface="Helvetica Neue"/>
                    <a:cs typeface="Helvetica Neue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'MPG data'!$AA$47:$AD$47</c:f>
              <c:strCache>
                <c:ptCount val="4"/>
                <c:pt idx="0">
                  <c:v>US_x000d_2012-2025</c:v>
                </c:pt>
                <c:pt idx="1">
                  <c:v>Canada_x000d_2010-2025</c:v>
                </c:pt>
                <c:pt idx="2">
                  <c:v>Mexico_x000d_2011-2016</c:v>
                </c:pt>
                <c:pt idx="3">
                  <c:v>EU_x000d_2012-2020</c:v>
                </c:pt>
              </c:strCache>
            </c:strRef>
          </c:cat>
          <c:val>
            <c:numRef>
              <c:f>'MPG data'!$AA$67:$AC$67</c:f>
              <c:numCache>
                <c:formatCode>0%</c:formatCode>
                <c:ptCount val="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111784056"/>
        <c:axId val="2110452184"/>
      </c:barChart>
      <c:catAx>
        <c:axId val="2111784056"/>
        <c:scaling>
          <c:orientation val="minMax"/>
        </c:scaling>
        <c:delete val="0"/>
        <c:axPos val="b"/>
        <c:majorTickMark val="out"/>
        <c:minorTickMark val="none"/>
        <c:tickLblPos val="high"/>
        <c:spPr>
          <a:ln>
            <a:solidFill>
              <a:srgbClr val="45555F">
                <a:lumMod val="100000"/>
              </a:srgbClr>
            </a:solidFill>
          </a:ln>
        </c:spPr>
        <c:txPr>
          <a:bodyPr rot="-5400000" vert="horz"/>
          <a:lstStyle/>
          <a:p>
            <a:pPr>
              <a:defRPr sz="1200" b="1" baseline="0">
                <a:latin typeface="Helvetica Neue"/>
                <a:cs typeface="Helvetica Neue"/>
              </a:defRPr>
            </a:pPr>
            <a:endParaRPr lang="en-US"/>
          </a:p>
        </c:txPr>
        <c:crossAx val="2110452184"/>
        <c:crosses val="autoZero"/>
        <c:auto val="1"/>
        <c:lblAlgn val="ctr"/>
        <c:lblOffset val="100"/>
        <c:noMultiLvlLbl val="0"/>
      </c:catAx>
      <c:valAx>
        <c:axId val="211045218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>
                    <a:latin typeface="Helvetica Neue"/>
                    <a:cs typeface="Helvetica Neue"/>
                  </a:defRPr>
                </a:pPr>
                <a:r>
                  <a:rPr lang="en-US" sz="1200">
                    <a:latin typeface="Helvetica Neue"/>
                    <a:cs typeface="Helvetica Neue"/>
                  </a:rPr>
                  <a:t>Overall Reduction</a:t>
                </a:r>
                <a:r>
                  <a:rPr lang="en-US" sz="1200" baseline="0">
                    <a:latin typeface="Helvetica Neue"/>
                    <a:cs typeface="Helvetica Neue"/>
                  </a:rPr>
                  <a:t> </a:t>
                </a:r>
                <a:endParaRPr lang="en-US" sz="1200">
                  <a:latin typeface="Helvetica Neue"/>
                  <a:cs typeface="Helvetica Neue"/>
                </a:endParaRPr>
              </a:p>
            </c:rich>
          </c:tx>
          <c:layout>
            <c:manualLayout>
              <c:xMode val="edge"/>
              <c:yMode val="edge"/>
              <c:x val="0.0107033639143731"/>
              <c:y val="0.369517562478603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ln>
            <a:solidFill>
              <a:srgbClr val="45555F">
                <a:lumMod val="100000"/>
              </a:srgbClr>
            </a:solidFill>
          </a:ln>
        </c:spPr>
        <c:txPr>
          <a:bodyPr/>
          <a:lstStyle/>
          <a:p>
            <a:pPr>
              <a:defRPr sz="1200" b="1">
                <a:latin typeface="Helvetica Neue"/>
                <a:cs typeface="Helvetica Neue"/>
              </a:defRPr>
            </a:pPr>
            <a:endParaRPr lang="en-US"/>
          </a:p>
        </c:txPr>
        <c:crossAx val="2111784056"/>
        <c:crosses val="autoZero"/>
        <c:crossBetween val="between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49332674644863"/>
          <c:y val="0.278218553231764"/>
          <c:w val="0.365926179842116"/>
          <c:h val="0.0912999657651489"/>
        </c:manualLayout>
      </c:layout>
      <c:overlay val="0"/>
      <c:txPr>
        <a:bodyPr/>
        <a:lstStyle/>
        <a:p>
          <a:pPr>
            <a:defRPr sz="1050" b="1">
              <a:latin typeface="Helvetica Neue"/>
              <a:cs typeface="Helvetica Neue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36289099183703"/>
          <c:y val="0.05"/>
          <c:w val="0.533844134867757"/>
          <c:h val="0.9"/>
        </c:manualLayout>
      </c:layout>
      <c:barChart>
        <c:barDir val="col"/>
        <c:grouping val="stacked"/>
        <c:varyColors val="0"/>
        <c:ser>
          <c:idx val="0"/>
          <c:order val="0"/>
          <c:tx>
            <c:v>Enacted</c:v>
          </c:tx>
          <c:spPr>
            <a:solidFill>
              <a:schemeClr val="accent1"/>
            </a:solidFill>
            <a:ln>
              <a:solidFill>
                <a:srgbClr val="FFFFFF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200" b="1">
                    <a:solidFill>
                      <a:srgbClr val="FFFFFF"/>
                    </a:solidFill>
                    <a:latin typeface="Helvetica Neue"/>
                    <a:cs typeface="Helvetica Neue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'CO2 G_KM data'!$AA$47:$AD$47</c:f>
              <c:strCache>
                <c:ptCount val="4"/>
                <c:pt idx="0">
                  <c:v>US_x000d_2012-2025</c:v>
                </c:pt>
                <c:pt idx="1">
                  <c:v>Canada_x000d_2010-2025</c:v>
                </c:pt>
                <c:pt idx="2">
                  <c:v>Mexico_x000d_2011-2016</c:v>
                </c:pt>
                <c:pt idx="3">
                  <c:v>EU_x000d_2012-2020</c:v>
                </c:pt>
              </c:strCache>
            </c:strRef>
          </c:cat>
          <c:val>
            <c:numRef>
              <c:f>'MPG data'!$AA$54:$AD$54</c:f>
              <c:numCache>
                <c:formatCode>0.0%</c:formatCode>
                <c:ptCount val="4"/>
                <c:pt idx="0">
                  <c:v>0.0403416847138382</c:v>
                </c:pt>
                <c:pt idx="1">
                  <c:v>#N/A</c:v>
                </c:pt>
                <c:pt idx="2">
                  <c:v>0.0394890236211194</c:v>
                </c:pt>
                <c:pt idx="3">
                  <c:v>0.0219885682437741</c:v>
                </c:pt>
              </c:numCache>
            </c:numRef>
          </c:val>
        </c:ser>
        <c:ser>
          <c:idx val="1"/>
          <c:order val="1"/>
          <c:tx>
            <c:v>Proposed</c:v>
          </c:tx>
          <c:spPr>
            <a:solidFill>
              <a:srgbClr val="4E3227">
                <a:alpha val="43000"/>
              </a:srgbClr>
            </a:solidFill>
            <a:ln>
              <a:solidFill>
                <a:srgbClr val="FFFFFF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200" b="1">
                    <a:solidFill>
                      <a:srgbClr val="FFFFFF"/>
                    </a:solidFill>
                    <a:latin typeface="Helvetica Neue"/>
                    <a:cs typeface="Helvetica Neue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'CO2 G_KM data'!$AA$47:$AD$47</c:f>
              <c:strCache>
                <c:ptCount val="4"/>
                <c:pt idx="0">
                  <c:v>US_x000d_2012-2025</c:v>
                </c:pt>
                <c:pt idx="1">
                  <c:v>Canada_x000d_2010-2025</c:v>
                </c:pt>
                <c:pt idx="2">
                  <c:v>Mexico_x000d_2011-2016</c:v>
                </c:pt>
                <c:pt idx="3">
                  <c:v>EU_x000d_2012-2020</c:v>
                </c:pt>
              </c:strCache>
            </c:strRef>
          </c:cat>
          <c:val>
            <c:numRef>
              <c:f>'MPG data'!$AA$61:$AC$61</c:f>
              <c:numCache>
                <c:formatCode>0.0%</c:formatCode>
                <c:ptCount val="3"/>
                <c:pt idx="0">
                  <c:v>#N/A</c:v>
                </c:pt>
                <c:pt idx="1">
                  <c:v>0.025370791696689</c:v>
                </c:pt>
                <c:pt idx="2">
                  <c:v>#N/A</c:v>
                </c:pt>
              </c:numCache>
            </c:numRef>
          </c:val>
        </c:ser>
        <c:ser>
          <c:idx val="2"/>
          <c:order val="2"/>
          <c:tx>
            <c:v>Studied</c:v>
          </c:tx>
          <c:spPr>
            <a:pattFill prst="pct20">
              <a:fgClr>
                <a:srgbClr val="E47B60"/>
              </a:fgClr>
              <a:bgClr>
                <a:prstClr val="white"/>
              </a:bgClr>
            </a:pattFill>
            <a:ln>
              <a:solidFill>
                <a:srgbClr val="FFFFFF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200" b="1" i="0">
                    <a:solidFill>
                      <a:srgbClr val="45555F"/>
                    </a:solidFill>
                    <a:latin typeface="Helvetica Neue"/>
                    <a:cs typeface="Helvetica Neue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'CO2 G_KM data'!$AA$47:$AD$47</c:f>
              <c:strCache>
                <c:ptCount val="4"/>
                <c:pt idx="0">
                  <c:v>US_x000d_2012-2025</c:v>
                </c:pt>
                <c:pt idx="1">
                  <c:v>Canada_x000d_2010-2025</c:v>
                </c:pt>
                <c:pt idx="2">
                  <c:v>Mexico_x000d_2011-2016</c:v>
                </c:pt>
                <c:pt idx="3">
                  <c:v>EU_x000d_2012-2020</c:v>
                </c:pt>
              </c:strCache>
            </c:strRef>
          </c:cat>
          <c:val>
            <c:numRef>
              <c:f>'MPG data'!$AA$68:$AC$68</c:f>
              <c:numCache>
                <c:formatCode>0.0%</c:formatCode>
                <c:ptCount val="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-2101086184"/>
        <c:axId val="1786526904"/>
      </c:barChart>
      <c:catAx>
        <c:axId val="-2101086184"/>
        <c:scaling>
          <c:orientation val="minMax"/>
        </c:scaling>
        <c:delete val="0"/>
        <c:axPos val="t"/>
        <c:majorTickMark val="out"/>
        <c:minorTickMark val="none"/>
        <c:tickLblPos val="none"/>
        <c:spPr>
          <a:ln>
            <a:noFill/>
          </a:ln>
        </c:spPr>
        <c:txPr>
          <a:bodyPr rot="-5400000" vert="horz"/>
          <a:lstStyle/>
          <a:p>
            <a:pPr>
              <a:defRPr sz="1200" b="1" baseline="0">
                <a:latin typeface="Helvetica Neue"/>
                <a:cs typeface="Helvetica Neue"/>
              </a:defRPr>
            </a:pPr>
            <a:endParaRPr lang="en-US"/>
          </a:p>
        </c:txPr>
        <c:crossAx val="1786526904"/>
        <c:crosses val="autoZero"/>
        <c:auto val="1"/>
        <c:lblAlgn val="ctr"/>
        <c:lblOffset val="100"/>
        <c:noMultiLvlLbl val="0"/>
      </c:catAx>
      <c:valAx>
        <c:axId val="1786526904"/>
        <c:scaling>
          <c:orientation val="maxMin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>
                    <a:latin typeface="Helvetica Neue"/>
                    <a:cs typeface="Helvetica Neue"/>
                  </a:defRPr>
                </a:pPr>
                <a:r>
                  <a:rPr lang="en-US" sz="1200">
                    <a:latin typeface="Helvetica Neue"/>
                    <a:cs typeface="Helvetica Neue"/>
                  </a:rPr>
                  <a:t>Annual Reduction </a:t>
                </a:r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spPr>
          <a:ln>
            <a:solidFill>
              <a:srgbClr val="45555F">
                <a:lumMod val="100000"/>
              </a:srgbClr>
            </a:solidFill>
          </a:ln>
        </c:spPr>
        <c:txPr>
          <a:bodyPr/>
          <a:lstStyle/>
          <a:p>
            <a:pPr>
              <a:defRPr sz="1200" b="1">
                <a:latin typeface="Helvetica Neue"/>
                <a:cs typeface="Helvetica Neue"/>
              </a:defRPr>
            </a:pPr>
            <a:endParaRPr lang="en-US"/>
          </a:p>
        </c:txPr>
        <c:crossAx val="-2101086184"/>
        <c:crosses val="max"/>
        <c:crossBetween val="between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60868481758893"/>
          <c:y val="0.7987343832021"/>
          <c:w val="0.294302080351107"/>
          <c:h val="0.195672025371828"/>
        </c:manualLayout>
      </c:layout>
      <c:overlay val="0"/>
      <c:txPr>
        <a:bodyPr/>
        <a:lstStyle/>
        <a:p>
          <a:pPr>
            <a:defRPr sz="1100" b="1">
              <a:latin typeface="Helvetica Neue"/>
              <a:cs typeface="Helvetica Neue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327643608307"/>
          <c:y val="0.051172353455818"/>
          <c:w val="0.683675473899096"/>
          <c:h val="0.787931655601873"/>
        </c:manualLayout>
      </c:layout>
      <c:scatterChart>
        <c:scatterStyle val="lineMarker"/>
        <c:varyColors val="0"/>
        <c:ser>
          <c:idx val="0"/>
          <c:order val="0"/>
          <c:tx>
            <c:v>US</c:v>
          </c:tx>
          <c:spPr>
            <a:ln w="31750">
              <a:solidFill>
                <a:srgbClr val="6B7089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6B7089"/>
              </a:solidFill>
              <a:ln>
                <a:solidFill>
                  <a:srgbClr val="6B7089"/>
                </a:solidFill>
              </a:ln>
            </c:spPr>
          </c:marker>
          <c:dPt>
            <c:idx val="0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Pt>
            <c:idx val="15"/>
            <c:bubble3D val="0"/>
          </c:dPt>
          <c:dPt>
            <c:idx val="16"/>
            <c:bubble3D val="0"/>
          </c:dPt>
          <c:dPt>
            <c:idx val="17"/>
            <c:bubble3D val="0"/>
          </c:dPt>
          <c:dPt>
            <c:idx val="18"/>
            <c:bubble3D val="0"/>
          </c:dPt>
          <c:dPt>
            <c:idx val="19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Pt>
            <c:idx val="20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Pt>
            <c:idx val="21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Pt>
            <c:idx val="22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Pt>
            <c:idx val="23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Pt>
            <c:idx val="24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Pt>
            <c:idx val="25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Pt>
            <c:idx val="26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Pt>
            <c:idx val="27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Pt>
            <c:idx val="28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Pt>
            <c:idx val="29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Pt>
            <c:idx val="30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Lbls>
            <c:dLbl>
              <c:idx val="30"/>
              <c:layout>
                <c:manualLayout>
                  <c:x val="0.00741417322834645"/>
                  <c:y val="4.47738150378261E-5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solidFill>
                          <a:srgbClr val="6B7089"/>
                        </a:solidFill>
                        <a:latin typeface="Helvetica Neue"/>
                        <a:cs typeface="Helvetica Neue"/>
                      </a:defRPr>
                    </a:pPr>
                    <a:r>
                      <a:rPr lang="en-US" sz="1000">
                        <a:solidFill>
                          <a:srgbClr val="6B7089"/>
                        </a:solidFill>
                        <a:latin typeface="Helvetica Neue"/>
                        <a:cs typeface="Helvetica Neue"/>
                      </a:rPr>
                      <a:t>US 2025</a:t>
                    </a:r>
                    <a:r>
                      <a:rPr lang="en-US" sz="1000" baseline="30000">
                        <a:solidFill>
                          <a:srgbClr val="6B7089"/>
                        </a:solidFill>
                        <a:latin typeface="Helvetica Neue"/>
                        <a:cs typeface="Helvetica Neue"/>
                      </a:rPr>
                      <a:t>[2]</a:t>
                    </a:r>
                    <a:r>
                      <a:rPr lang="en-US" sz="1000">
                        <a:solidFill>
                          <a:srgbClr val="6B7089"/>
                        </a:solidFill>
                        <a:latin typeface="Helvetica Neue"/>
                        <a:cs typeface="Helvetica Neue"/>
                      </a:rPr>
                      <a:t>:</a:t>
                    </a:r>
                    <a:r>
                      <a:rPr lang="en-US" sz="1000" baseline="0">
                        <a:solidFill>
                          <a:srgbClr val="6B7089"/>
                        </a:solidFill>
                        <a:latin typeface="Helvetica Neue"/>
                        <a:cs typeface="Helvetica Neue"/>
                      </a:rPr>
                      <a:t> 56</a:t>
                    </a:r>
                    <a:r>
                      <a:rPr lang="en-US" sz="1000">
                        <a:solidFill>
                          <a:srgbClr val="6B7089"/>
                        </a:solidFill>
                        <a:latin typeface="Helvetica Neue"/>
                        <a:cs typeface="Helvetica Neue"/>
                      </a:rPr>
                      <a:t>.2</a:t>
                    </a:r>
                    <a:endParaRPr lang="en-US" sz="1100">
                      <a:solidFill>
                        <a:srgbClr val="6B7089"/>
                      </a:solidFill>
                      <a:latin typeface="Helvetica Neue"/>
                      <a:cs typeface="Helvetica Neue"/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'MPG data'!$A$12:$A$42</c:f>
              <c:numCache>
                <c:formatCode>General</c:formatCode>
                <c:ptCount val="31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  <c:pt idx="20">
                  <c:v>2015.0</c:v>
                </c:pt>
                <c:pt idx="21">
                  <c:v>2016.0</c:v>
                </c:pt>
                <c:pt idx="22">
                  <c:v>2017.0</c:v>
                </c:pt>
                <c:pt idx="23">
                  <c:v>2018.0</c:v>
                </c:pt>
                <c:pt idx="24">
                  <c:v>2019.0</c:v>
                </c:pt>
                <c:pt idx="25">
                  <c:v>2020.0</c:v>
                </c:pt>
                <c:pt idx="26">
                  <c:v>2021.0</c:v>
                </c:pt>
                <c:pt idx="27">
                  <c:v>2022.0</c:v>
                </c:pt>
                <c:pt idx="28">
                  <c:v>2023.0</c:v>
                </c:pt>
                <c:pt idx="29">
                  <c:v>2024.0</c:v>
                </c:pt>
                <c:pt idx="30">
                  <c:v>2025.0</c:v>
                </c:pt>
              </c:numCache>
            </c:numRef>
          </c:xVal>
          <c:yVal>
            <c:numRef>
              <c:f>'MPG data'!$C$12:$C$42</c:f>
              <c:numCache>
                <c:formatCode>General</c:formatCode>
                <c:ptCount val="31"/>
                <c:pt idx="5">
                  <c:v>27.7</c:v>
                </c:pt>
                <c:pt idx="6">
                  <c:v>27.9</c:v>
                </c:pt>
                <c:pt idx="7">
                  <c:v>28.3</c:v>
                </c:pt>
                <c:pt idx="8" formatCode="0.0">
                  <c:v>28.7</c:v>
                </c:pt>
                <c:pt idx="9" formatCode="0.0">
                  <c:v>28.5</c:v>
                </c:pt>
                <c:pt idx="10" formatCode="0.0">
                  <c:v>29.1</c:v>
                </c:pt>
                <c:pt idx="11" formatCode="0.0">
                  <c:v>28.9</c:v>
                </c:pt>
                <c:pt idx="12" formatCode="0.0">
                  <c:v>29.8</c:v>
                </c:pt>
                <c:pt idx="13" formatCode="0.0">
                  <c:v>30.1</c:v>
                </c:pt>
                <c:pt idx="14" formatCode="0.0">
                  <c:v>31.6</c:v>
                </c:pt>
                <c:pt idx="15" formatCode="0.0">
                  <c:v>32.6</c:v>
                </c:pt>
                <c:pt idx="16" formatCode="0.0">
                  <c:v>32.3</c:v>
                </c:pt>
                <c:pt idx="17" formatCode="0.0">
                  <c:v>34.3</c:v>
                </c:pt>
                <c:pt idx="18" formatCode="0.0">
                  <c:v>34.8</c:v>
                </c:pt>
                <c:pt idx="19" formatCode="0.0">
                  <c:v>34.9</c:v>
                </c:pt>
                <c:pt idx="20" formatCode="0.0">
                  <c:v>36.2</c:v>
                </c:pt>
                <c:pt idx="21" formatCode="0.0">
                  <c:v>37.8</c:v>
                </c:pt>
                <c:pt idx="22" formatCode="0.0">
                  <c:v>40.1</c:v>
                </c:pt>
                <c:pt idx="23" formatCode="0.0">
                  <c:v>41.6</c:v>
                </c:pt>
                <c:pt idx="24" formatCode="0.0">
                  <c:v>43.1</c:v>
                </c:pt>
                <c:pt idx="25" formatCode="0.0">
                  <c:v>44.8</c:v>
                </c:pt>
                <c:pt idx="26" formatCode="0.0">
                  <c:v>46.8</c:v>
                </c:pt>
                <c:pt idx="27" formatCode="0.0">
                  <c:v>49.0</c:v>
                </c:pt>
                <c:pt idx="28" formatCode="0.0">
                  <c:v>51.2</c:v>
                </c:pt>
                <c:pt idx="29" formatCode="0.0">
                  <c:v>53.6</c:v>
                </c:pt>
                <c:pt idx="30" formatCode="0.0">
                  <c:v>56.2</c:v>
                </c:pt>
              </c:numCache>
            </c:numRef>
          </c:yVal>
          <c:smooth val="0"/>
        </c:ser>
        <c:ser>
          <c:idx val="3"/>
          <c:order val="1"/>
          <c:tx>
            <c:v>Canada</c:v>
          </c:tx>
          <c:spPr>
            <a:ln w="31750">
              <a:solidFill>
                <a:srgbClr val="C0DA8B"/>
              </a:solidFill>
            </a:ln>
          </c:spPr>
          <c:marker>
            <c:symbol val="circle"/>
            <c:size val="4"/>
            <c:spPr>
              <a:solidFill>
                <a:srgbClr val="C0DA8B"/>
              </a:solidFill>
              <a:ln>
                <a:solidFill>
                  <a:srgbClr val="C0DA8B"/>
                </a:solidFill>
              </a:ln>
            </c:spPr>
          </c:marker>
          <c:dPt>
            <c:idx val="19"/>
            <c:bubble3D val="0"/>
            <c:spPr>
              <a:ln w="31750">
                <a:solidFill>
                  <a:srgbClr val="C0DA8B"/>
                </a:solidFill>
                <a:prstDash val="dash"/>
              </a:ln>
            </c:spPr>
          </c:dPt>
          <c:dPt>
            <c:idx val="20"/>
            <c:bubble3D val="0"/>
            <c:spPr>
              <a:ln w="31750">
                <a:solidFill>
                  <a:srgbClr val="C0DA8B"/>
                </a:solidFill>
                <a:prstDash val="dash"/>
              </a:ln>
            </c:spPr>
          </c:dPt>
          <c:dPt>
            <c:idx val="21"/>
            <c:bubble3D val="0"/>
            <c:spPr>
              <a:ln w="31750">
                <a:solidFill>
                  <a:srgbClr val="C0DA8B"/>
                </a:solidFill>
                <a:prstDash val="dash"/>
              </a:ln>
            </c:spPr>
          </c:dPt>
          <c:dPt>
            <c:idx val="22"/>
            <c:bubble3D val="0"/>
            <c:spPr>
              <a:ln w="31750">
                <a:solidFill>
                  <a:srgbClr val="C0DA8B"/>
                </a:solidFill>
                <a:prstDash val="sysDash"/>
              </a:ln>
            </c:spPr>
          </c:dPt>
          <c:dPt>
            <c:idx val="23"/>
            <c:bubble3D val="0"/>
            <c:spPr>
              <a:ln w="31750">
                <a:solidFill>
                  <a:srgbClr val="C0DA8B"/>
                </a:solidFill>
                <a:prstDash val="sysDash"/>
              </a:ln>
            </c:spPr>
          </c:dPt>
          <c:dPt>
            <c:idx val="24"/>
            <c:bubble3D val="0"/>
            <c:spPr>
              <a:ln w="31750">
                <a:solidFill>
                  <a:srgbClr val="C0DA8B"/>
                </a:solidFill>
                <a:prstDash val="sysDash"/>
              </a:ln>
            </c:spPr>
          </c:dPt>
          <c:dPt>
            <c:idx val="25"/>
            <c:bubble3D val="0"/>
            <c:spPr>
              <a:ln w="31750">
                <a:solidFill>
                  <a:srgbClr val="C0DA8B"/>
                </a:solidFill>
                <a:prstDash val="sysDash"/>
              </a:ln>
            </c:spPr>
          </c:dPt>
          <c:dPt>
            <c:idx val="26"/>
            <c:bubble3D val="0"/>
            <c:spPr>
              <a:ln w="31750">
                <a:solidFill>
                  <a:srgbClr val="C0DA8B"/>
                </a:solidFill>
                <a:prstDash val="sysDash"/>
              </a:ln>
            </c:spPr>
          </c:dPt>
          <c:dPt>
            <c:idx val="27"/>
            <c:bubble3D val="0"/>
            <c:spPr>
              <a:ln w="31750">
                <a:solidFill>
                  <a:srgbClr val="C0DA8B"/>
                </a:solidFill>
                <a:prstDash val="sysDash"/>
              </a:ln>
            </c:spPr>
          </c:dPt>
          <c:dPt>
            <c:idx val="28"/>
            <c:bubble3D val="0"/>
            <c:spPr>
              <a:ln w="31750">
                <a:solidFill>
                  <a:srgbClr val="C0DA8B"/>
                </a:solidFill>
                <a:prstDash val="sysDash"/>
              </a:ln>
            </c:spPr>
          </c:dPt>
          <c:dPt>
            <c:idx val="29"/>
            <c:bubble3D val="0"/>
            <c:spPr>
              <a:ln w="31750">
                <a:solidFill>
                  <a:srgbClr val="C0DA8B"/>
                </a:solidFill>
                <a:prstDash val="sysDash"/>
              </a:ln>
            </c:spPr>
          </c:dPt>
          <c:dPt>
            <c:idx val="30"/>
            <c:bubble3D val="0"/>
            <c:spPr>
              <a:ln w="31750">
                <a:solidFill>
                  <a:srgbClr val="C0DA8B"/>
                </a:solidFill>
                <a:prstDash val="sysDash"/>
              </a:ln>
            </c:spPr>
          </c:dPt>
          <c:dLbls>
            <c:dLbl>
              <c:idx val="21"/>
              <c:layout>
                <c:manualLayout>
                  <c:x val="0.251679206765821"/>
                  <c:y val="-0.245934674832313"/>
                </c:manualLayout>
              </c:layout>
              <c:tx>
                <c:rich>
                  <a:bodyPr/>
                  <a:lstStyle/>
                  <a:p>
                    <a:pPr>
                      <a:defRPr sz="1200">
                        <a:solidFill>
                          <a:srgbClr val="A8CB7E"/>
                        </a:solidFill>
                      </a:defRPr>
                    </a:pPr>
                    <a:r>
                      <a:rPr lang="en-US" sz="1000">
                        <a:solidFill>
                          <a:srgbClr val="A8CB7E"/>
                        </a:solidFill>
                      </a:rPr>
                      <a:t>Canada 2025: 56.2</a:t>
                    </a:r>
                    <a:endParaRPr lang="en-US" sz="1200">
                      <a:solidFill>
                        <a:srgbClr val="A8CB7E"/>
                      </a:solidFill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'MPG data'!$A$12:$A$42</c:f>
              <c:numCache>
                <c:formatCode>General</c:formatCode>
                <c:ptCount val="31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  <c:pt idx="20">
                  <c:v>2015.0</c:v>
                </c:pt>
                <c:pt idx="21">
                  <c:v>2016.0</c:v>
                </c:pt>
                <c:pt idx="22">
                  <c:v>2017.0</c:v>
                </c:pt>
                <c:pt idx="23">
                  <c:v>2018.0</c:v>
                </c:pt>
                <c:pt idx="24">
                  <c:v>2019.0</c:v>
                </c:pt>
                <c:pt idx="25">
                  <c:v>2020.0</c:v>
                </c:pt>
                <c:pt idx="26">
                  <c:v>2021.0</c:v>
                </c:pt>
                <c:pt idx="27">
                  <c:v>2022.0</c:v>
                </c:pt>
                <c:pt idx="28">
                  <c:v>2023.0</c:v>
                </c:pt>
                <c:pt idx="29">
                  <c:v>2024.0</c:v>
                </c:pt>
                <c:pt idx="30">
                  <c:v>2025.0</c:v>
                </c:pt>
              </c:numCache>
            </c:numRef>
          </c:xVal>
          <c:yVal>
            <c:numRef>
              <c:f>'MPG data'!$G$12:$G$42</c:f>
              <c:numCache>
                <c:formatCode>General</c:formatCode>
                <c:ptCount val="31"/>
                <c:pt idx="5" formatCode="0.0">
                  <c:v>30.15888193016844</c:v>
                </c:pt>
                <c:pt idx="6" formatCode="0.0">
                  <c:v>30.15888193016844</c:v>
                </c:pt>
                <c:pt idx="7" formatCode="0.0">
                  <c:v>30.55055572146933</c:v>
                </c:pt>
                <c:pt idx="8" formatCode="0.0">
                  <c:v>30.95253671780446</c:v>
                </c:pt>
                <c:pt idx="9" formatCode="0.0">
                  <c:v>31.36523720737518</c:v>
                </c:pt>
                <c:pt idx="10" formatCode="0.0">
                  <c:v>31.7890917642316</c:v>
                </c:pt>
                <c:pt idx="11" formatCode="0.0">
                  <c:v>31.36523720737518</c:v>
                </c:pt>
                <c:pt idx="12" formatCode="0.0">
                  <c:v>32.67212209101581</c:v>
                </c:pt>
                <c:pt idx="13" formatCode="0.0">
                  <c:v>33.1322928246921</c:v>
                </c:pt>
                <c:pt idx="14" formatCode="0.0">
                  <c:v>34.59401162578146</c:v>
                </c:pt>
                <c:pt idx="15" formatCode="0.0">
                  <c:v>34.59401162578146</c:v>
                </c:pt>
                <c:pt idx="16" formatCode="0.0">
                  <c:v>#N/A</c:v>
                </c:pt>
                <c:pt idx="17" formatCode="0.0">
                  <c:v>#N/A</c:v>
                </c:pt>
                <c:pt idx="18" formatCode="0.0">
                  <c:v>35.23921912350596</c:v>
                </c:pt>
                <c:pt idx="19" formatCode="0.0">
                  <c:v>36.47440824742268</c:v>
                </c:pt>
                <c:pt idx="20" formatCode="0.0">
                  <c:v>38.2571107266436</c:v>
                </c:pt>
                <c:pt idx="21" formatCode="0.0">
                  <c:v>#N/A</c:v>
                </c:pt>
                <c:pt idx="22" formatCode="0.0">
                  <c:v>40.1</c:v>
                </c:pt>
                <c:pt idx="23" formatCode="0.0">
                  <c:v>41.6</c:v>
                </c:pt>
                <c:pt idx="24" formatCode="0.0">
                  <c:v>43.1</c:v>
                </c:pt>
                <c:pt idx="25" formatCode="0.0">
                  <c:v>44.8</c:v>
                </c:pt>
                <c:pt idx="26" formatCode="0.0">
                  <c:v>46.8</c:v>
                </c:pt>
                <c:pt idx="27" formatCode="0.0">
                  <c:v>49.0</c:v>
                </c:pt>
                <c:pt idx="28" formatCode="0.0">
                  <c:v>51.2</c:v>
                </c:pt>
                <c:pt idx="29" formatCode="0.0">
                  <c:v>53.6</c:v>
                </c:pt>
                <c:pt idx="30" formatCode="0.0">
                  <c:v>56.2</c:v>
                </c:pt>
              </c:numCache>
            </c:numRef>
          </c:yVal>
          <c:smooth val="0"/>
        </c:ser>
        <c:ser>
          <c:idx val="9"/>
          <c:order val="2"/>
          <c:tx>
            <c:v>Mexico</c:v>
          </c:tx>
          <c:spPr>
            <a:ln>
              <a:solidFill>
                <a:schemeClr val="accent4"/>
              </a:solidFill>
            </a:ln>
          </c:spPr>
          <c:marker>
            <c:symbol val="circle"/>
            <c:size val="4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dPt>
            <c:idx val="18"/>
            <c:bubble3D val="0"/>
            <c:spPr>
              <a:ln>
                <a:solidFill>
                  <a:schemeClr val="accent4"/>
                </a:solidFill>
                <a:prstDash val="dash"/>
              </a:ln>
            </c:spPr>
          </c:dPt>
          <c:dPt>
            <c:idx val="19"/>
            <c:bubble3D val="0"/>
            <c:spPr>
              <a:ln>
                <a:solidFill>
                  <a:schemeClr val="accent4"/>
                </a:solidFill>
                <a:prstDash val="dash"/>
              </a:ln>
            </c:spPr>
          </c:dPt>
          <c:dPt>
            <c:idx val="20"/>
            <c:bubble3D val="0"/>
            <c:spPr>
              <a:ln>
                <a:solidFill>
                  <a:schemeClr val="accent4"/>
                </a:solidFill>
                <a:prstDash val="dash"/>
              </a:ln>
            </c:spPr>
          </c:dPt>
          <c:dPt>
            <c:idx val="21"/>
            <c:bubble3D val="0"/>
            <c:spPr>
              <a:ln>
                <a:solidFill>
                  <a:schemeClr val="accent4"/>
                </a:solidFill>
                <a:prstDash val="dash"/>
              </a:ln>
            </c:spPr>
          </c:dPt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>
                <c:rich>
                  <a:bodyPr/>
                  <a:lstStyle/>
                  <a:p>
                    <a:pPr>
                      <a:defRPr sz="1050">
                        <a:solidFill>
                          <a:schemeClr val="accent4"/>
                        </a:solidFill>
                      </a:defRPr>
                    </a:pPr>
                    <a:r>
                      <a:rPr lang="en-US" sz="1050">
                        <a:solidFill>
                          <a:schemeClr val="accent4"/>
                        </a:solidFill>
                      </a:rPr>
                      <a:t> Mexico 2016</a:t>
                    </a:r>
                    <a:r>
                      <a:rPr lang="en-US" sz="1050" b="1" i="0" u="none" strike="noStrike" baseline="0">
                        <a:solidFill>
                          <a:schemeClr val="accent4"/>
                        </a:solidFill>
                      </a:rPr>
                      <a:t> </a:t>
                    </a:r>
                    <a:r>
                      <a:rPr lang="en-US" sz="1050">
                        <a:solidFill>
                          <a:schemeClr val="accent4"/>
                        </a:solidFill>
                      </a:rPr>
                      <a:t>:</a:t>
                    </a:r>
                    <a:r>
                      <a:rPr lang="en-US" sz="1050" baseline="0">
                        <a:solidFill>
                          <a:schemeClr val="accent4"/>
                        </a:solidFill>
                      </a:rPr>
                      <a:t> </a:t>
                    </a:r>
                    <a:r>
                      <a:rPr lang="en-US" sz="1050">
                        <a:solidFill>
                          <a:schemeClr val="accent4"/>
                        </a:solidFill>
                      </a:rPr>
                      <a:t>35.1</a:t>
                    </a:r>
                    <a:r>
                      <a:rPr lang="en-US" sz="1050" baseline="0">
                        <a:solidFill>
                          <a:schemeClr val="accent4"/>
                        </a:solidFill>
                      </a:rPr>
                      <a:t> </a:t>
                    </a:r>
                    <a:endParaRPr lang="en-US" sz="1050" baseline="30000">
                      <a:solidFill>
                        <a:schemeClr val="accent4"/>
                      </a:solidFill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accent4">
                        <a:lumMod val="60000"/>
                        <a:lumOff val="40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'MPG data'!$A$12:$A$33</c:f>
              <c:numCache>
                <c:formatCode>General</c:formatCode>
                <c:ptCount val="22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  <c:pt idx="20">
                  <c:v>2015.0</c:v>
                </c:pt>
                <c:pt idx="21">
                  <c:v>2016.0</c:v>
                </c:pt>
              </c:numCache>
            </c:numRef>
          </c:xVal>
          <c:yVal>
            <c:numRef>
              <c:f>'MPG data'!$N$12:$N$42</c:f>
              <c:numCache>
                <c:formatCode>General</c:formatCode>
                <c:ptCount val="31"/>
                <c:pt idx="13" formatCode="0.0">
                  <c:v>32.93349906774394</c:v>
                </c:pt>
                <c:pt idx="14" formatCode="0.0">
                  <c:v>33.66274083281541</c:v>
                </c:pt>
                <c:pt idx="15" formatCode="0.0">
                  <c:v>34.43903045369795</c:v>
                </c:pt>
                <c:pt idx="16" formatCode="0.0">
                  <c:v>35.42703542573027</c:v>
                </c:pt>
                <c:pt idx="17" formatCode="0.0">
                  <c:v>#N/A</c:v>
                </c:pt>
                <c:pt idx="18" formatCode="0.0">
                  <c:v>35.30941578620261</c:v>
                </c:pt>
                <c:pt idx="19" formatCode="0.0">
                  <c:v>36.2033250466128</c:v>
                </c:pt>
                <c:pt idx="20" formatCode="0.0">
                  <c:v>37.59123679303916</c:v>
                </c:pt>
                <c:pt idx="21" formatCode="0.0">
                  <c:v>39.28495960223741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'MPG data'!$H$11</c:f>
              <c:strCache>
                <c:ptCount val="1"/>
                <c:pt idx="0">
                  <c:v>EU</c:v>
                </c:pt>
              </c:strCache>
            </c:strRef>
          </c:tx>
          <c:spPr>
            <a:ln w="31750">
              <a:solidFill>
                <a:srgbClr val="E897A8"/>
              </a:solidFill>
            </a:ln>
          </c:spPr>
          <c:marker>
            <c:symbol val="circle"/>
            <c:size val="4"/>
            <c:spPr>
              <a:solidFill>
                <a:srgbClr val="E897A8"/>
              </a:solidFill>
              <a:ln>
                <a:solidFill>
                  <a:srgbClr val="E897A8"/>
                </a:solidFill>
              </a:ln>
            </c:spPr>
          </c:marker>
          <c:dPt>
            <c:idx val="20"/>
            <c:bubble3D val="0"/>
            <c:spPr>
              <a:ln w="31750">
                <a:solidFill>
                  <a:srgbClr val="E897A8"/>
                </a:solidFill>
                <a:prstDash val="dash"/>
              </a:ln>
            </c:spPr>
          </c:dPt>
          <c:dPt>
            <c:idx val="25"/>
            <c:bubble3D val="0"/>
            <c:spPr>
              <a:ln w="31750">
                <a:solidFill>
                  <a:srgbClr val="E897A8"/>
                </a:solidFill>
                <a:prstDash val="dash"/>
              </a:ln>
            </c:spPr>
          </c:dPt>
          <c:dPt>
            <c:idx val="26"/>
            <c:bubble3D val="0"/>
            <c:spPr>
              <a:ln w="31750">
                <a:solidFill>
                  <a:srgbClr val="E897A8"/>
                </a:solidFill>
                <a:prstDash val="sysDash"/>
              </a:ln>
            </c:spPr>
          </c:dPt>
          <c:dLbls>
            <c:dLbl>
              <c:idx val="25"/>
              <c:layout>
                <c:manualLayout>
                  <c:x val="-0.00888888888888889"/>
                  <c:y val="-0.00435146472187031"/>
                </c:manualLayout>
              </c:layout>
              <c:tx>
                <c:rich>
                  <a:bodyPr/>
                  <a:lstStyle/>
                  <a:p>
                    <a:r>
                      <a:rPr lang="en-US" sz="1000">
                        <a:solidFill>
                          <a:srgbClr val="E897A8"/>
                        </a:solidFill>
                      </a:rPr>
                      <a:t>EU 2020: 60.6</a:t>
                    </a:r>
                    <a:endParaRPr lang="en-US" sz="900">
                      <a:solidFill>
                        <a:srgbClr val="E897A8"/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E897A8"/>
                        </a:solidFill>
                      </a:rPr>
                      <a:t>EU 2021: 60.6</a:t>
                    </a:r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>
                    <a:solidFill>
                      <a:srgbClr val="E897A8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'MPG data'!$A$12:$A$42</c:f>
              <c:numCache>
                <c:formatCode>General</c:formatCode>
                <c:ptCount val="31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  <c:pt idx="20">
                  <c:v>2015.0</c:v>
                </c:pt>
                <c:pt idx="21">
                  <c:v>2016.0</c:v>
                </c:pt>
                <c:pt idx="22">
                  <c:v>2017.0</c:v>
                </c:pt>
                <c:pt idx="23">
                  <c:v>2018.0</c:v>
                </c:pt>
                <c:pt idx="24">
                  <c:v>2019.0</c:v>
                </c:pt>
                <c:pt idx="25">
                  <c:v>2020.0</c:v>
                </c:pt>
                <c:pt idx="26">
                  <c:v>2021.0</c:v>
                </c:pt>
                <c:pt idx="27">
                  <c:v>2022.0</c:v>
                </c:pt>
                <c:pt idx="28">
                  <c:v>2023.0</c:v>
                </c:pt>
                <c:pt idx="29">
                  <c:v>2024.0</c:v>
                </c:pt>
                <c:pt idx="30">
                  <c:v>2025.0</c:v>
                </c:pt>
              </c:numCache>
            </c:numRef>
          </c:xVal>
          <c:yVal>
            <c:numRef>
              <c:f>'MPG data'!$H$12:$H$38</c:f>
              <c:numCache>
                <c:formatCode>General</c:formatCode>
                <c:ptCount val="27"/>
                <c:pt idx="5" formatCode="0.0">
                  <c:v>35.20036696810854</c:v>
                </c:pt>
                <c:pt idx="6" formatCode="0.0">
                  <c:v>35.67199567670184</c:v>
                </c:pt>
                <c:pt idx="7" formatCode="0.0">
                  <c:v>36.15714888544223</c:v>
                </c:pt>
                <c:pt idx="8" formatCode="0.0">
                  <c:v>36.49508276441361</c:v>
                </c:pt>
                <c:pt idx="9" formatCode="0.0">
                  <c:v>36.92184177343959</c:v>
                </c:pt>
                <c:pt idx="10" formatCode="0.0">
                  <c:v>37.12878162536754</c:v>
                </c:pt>
                <c:pt idx="11" formatCode="0.0">
                  <c:v>37.35925873278306</c:v>
                </c:pt>
                <c:pt idx="12" formatCode="0.0">
                  <c:v>37.91620508883644</c:v>
                </c:pt>
                <c:pt idx="13" formatCode="0.0">
                  <c:v>39.06117956346957</c:v>
                </c:pt>
                <c:pt idx="14" formatCode="0.0">
                  <c:v>40.98637511202826</c:v>
                </c:pt>
                <c:pt idx="15" formatCode="0.0">
                  <c:v>42.4218793806928</c:v>
                </c:pt>
                <c:pt idx="16" formatCode="0.0">
                  <c:v>43.7311129238569</c:v>
                </c:pt>
                <c:pt idx="17" formatCode="0.0">
                  <c:v>44.78580804876975</c:v>
                </c:pt>
                <c:pt idx="18" formatCode="0.0">
                  <c:v>46.45571995332049</c:v>
                </c:pt>
                <c:pt idx="19" formatCode="0.0">
                  <c:v>#N/A</c:v>
                </c:pt>
                <c:pt idx="20" formatCode="0.0">
                  <c:v>#N/A</c:v>
                </c:pt>
                <c:pt idx="21" formatCode="0.0">
                  <c:v>#N/A</c:v>
                </c:pt>
                <c:pt idx="22" formatCode="0.0">
                  <c:v>#N/A</c:v>
                </c:pt>
                <c:pt idx="23" formatCode="0.0">
                  <c:v>#N/A</c:v>
                </c:pt>
                <c:pt idx="24" formatCode="0.0">
                  <c:v>#N/A</c:v>
                </c:pt>
                <c:pt idx="25" formatCode="0.0">
                  <c:v>#N/A</c:v>
                </c:pt>
                <c:pt idx="26" formatCode="0.0">
                  <c:v>60.6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'MPG data'!$I$11</c:f>
              <c:strCache>
                <c:ptCount val="1"/>
                <c:pt idx="0">
                  <c:v>Japan</c:v>
                </c:pt>
              </c:strCache>
            </c:strRef>
          </c:tx>
          <c:spPr>
            <a:ln w="31750">
              <a:solidFill>
                <a:srgbClr val="F1AC37"/>
              </a:solidFill>
            </a:ln>
          </c:spPr>
          <c:marker>
            <c:symbol val="circle"/>
            <c:size val="4"/>
            <c:spPr>
              <a:solidFill>
                <a:srgbClr val="F1AC37"/>
              </a:solidFill>
              <a:ln>
                <a:solidFill>
                  <a:srgbClr val="F1AC37"/>
                </a:solidFill>
              </a:ln>
            </c:spPr>
          </c:marker>
          <c:dPt>
            <c:idx val="20"/>
            <c:bubble3D val="0"/>
            <c:spPr>
              <a:ln w="31750">
                <a:solidFill>
                  <a:srgbClr val="F1AC37"/>
                </a:solidFill>
                <a:prstDash val="dash"/>
              </a:ln>
            </c:spPr>
          </c:dPt>
          <c:dPt>
            <c:idx val="25"/>
            <c:bubble3D val="0"/>
            <c:spPr>
              <a:ln w="31750">
                <a:solidFill>
                  <a:srgbClr val="F1AC37"/>
                </a:solidFill>
                <a:prstDash val="dash"/>
              </a:ln>
            </c:spPr>
          </c:dPt>
          <c:dLbls>
            <c:dLbl>
              <c:idx val="25"/>
              <c:layout>
                <c:manualLayout>
                  <c:x val="-0.00592592592592592"/>
                  <c:y val="-0.00870292944374061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solidFill>
                          <a:srgbClr val="F1AC37"/>
                        </a:solidFill>
                      </a:defRPr>
                    </a:pPr>
                    <a:r>
                      <a:rPr lang="en-US" sz="1000">
                        <a:solidFill>
                          <a:srgbClr val="F1AC37"/>
                        </a:solidFill>
                      </a:rPr>
                      <a:t>Japan 2020:</a:t>
                    </a:r>
                    <a:r>
                      <a:rPr lang="en-US" sz="1000" baseline="0">
                        <a:solidFill>
                          <a:srgbClr val="F1AC37"/>
                        </a:solidFill>
                      </a:rPr>
                      <a:t> </a:t>
                    </a:r>
                    <a:r>
                      <a:rPr lang="en-US" sz="1000">
                        <a:solidFill>
                          <a:srgbClr val="F1AC37"/>
                        </a:solidFill>
                      </a:rPr>
                      <a:t>55.1</a:t>
                    </a:r>
                    <a:endParaRPr lang="en-US" sz="1200">
                      <a:solidFill>
                        <a:srgbClr val="F1AC37"/>
                      </a:solidFill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'MPG data'!$A$12:$A$42</c:f>
              <c:numCache>
                <c:formatCode>General</c:formatCode>
                <c:ptCount val="31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  <c:pt idx="20">
                  <c:v>2015.0</c:v>
                </c:pt>
                <c:pt idx="21">
                  <c:v>2016.0</c:v>
                </c:pt>
                <c:pt idx="22">
                  <c:v>2017.0</c:v>
                </c:pt>
                <c:pt idx="23">
                  <c:v>2018.0</c:v>
                </c:pt>
                <c:pt idx="24">
                  <c:v>2019.0</c:v>
                </c:pt>
                <c:pt idx="25">
                  <c:v>2020.0</c:v>
                </c:pt>
                <c:pt idx="26">
                  <c:v>2021.0</c:v>
                </c:pt>
                <c:pt idx="27">
                  <c:v>2022.0</c:v>
                </c:pt>
                <c:pt idx="28">
                  <c:v>2023.0</c:v>
                </c:pt>
                <c:pt idx="29">
                  <c:v>2024.0</c:v>
                </c:pt>
                <c:pt idx="30">
                  <c:v>2025.0</c:v>
                </c:pt>
              </c:numCache>
            </c:numRef>
          </c:xVal>
          <c:yVal>
            <c:numRef>
              <c:f>'MPG data'!$I$12:$I$42</c:f>
              <c:numCache>
                <c:formatCode>General</c:formatCode>
                <c:ptCount val="31"/>
                <c:pt idx="5" formatCode="0.0">
                  <c:v>35.75773609962147</c:v>
                </c:pt>
                <c:pt idx="6" formatCode="0.0">
                  <c:v>36.87075648947021</c:v>
                </c:pt>
                <c:pt idx="7" formatCode="0.0">
                  <c:v>38.19829464376823</c:v>
                </c:pt>
                <c:pt idx="8" formatCode="0.0">
                  <c:v>38.41872081709593</c:v>
                </c:pt>
                <c:pt idx="9" formatCode="0.0">
                  <c:v>39.07861321899388</c:v>
                </c:pt>
                <c:pt idx="10" formatCode="0.0">
                  <c:v>39.2981212436045</c:v>
                </c:pt>
                <c:pt idx="11" formatCode="0.0">
                  <c:v>40.17391872402892</c:v>
                </c:pt>
                <c:pt idx="12" formatCode="0.0">
                  <c:v>40.61049996411613</c:v>
                </c:pt>
                <c:pt idx="13" formatCode="0.0">
                  <c:v>42.34833621998457</c:v>
                </c:pt>
                <c:pt idx="14" formatCode="0.0">
                  <c:v>45.785642044314</c:v>
                </c:pt>
                <c:pt idx="15" formatCode="0.0">
                  <c:v>46.21191228123598</c:v>
                </c:pt>
                <c:pt idx="16" formatCode="0.0">
                  <c:v>49.3</c:v>
                </c:pt>
                <c:pt idx="17" formatCode="0.0">
                  <c:v>53.1</c:v>
                </c:pt>
                <c:pt idx="18" formatCode="0.0">
                  <c:v>#N/A</c:v>
                </c:pt>
                <c:pt idx="19" formatCode="0.0">
                  <c:v>#N/A</c:v>
                </c:pt>
                <c:pt idx="20" formatCode="0.0">
                  <c:v>#N/A</c:v>
                </c:pt>
                <c:pt idx="21" formatCode="0.0">
                  <c:v>#N/A</c:v>
                </c:pt>
                <c:pt idx="22" formatCode="0.0">
                  <c:v>#N/A</c:v>
                </c:pt>
                <c:pt idx="23" formatCode="0.0">
                  <c:v>#N/A</c:v>
                </c:pt>
                <c:pt idx="24" formatCode="0.0">
                  <c:v>#N/A</c:v>
                </c:pt>
                <c:pt idx="25" formatCode="0.0">
                  <c:v>55.1</c:v>
                </c:pt>
              </c:numCache>
            </c:numRef>
          </c:yVal>
          <c:smooth val="0"/>
        </c:ser>
        <c:ser>
          <c:idx val="7"/>
          <c:order val="5"/>
          <c:tx>
            <c:strRef>
              <c:f>'MPG data'!$J$11</c:f>
              <c:strCache>
                <c:ptCount val="1"/>
                <c:pt idx="0">
                  <c:v>China</c:v>
                </c:pt>
              </c:strCache>
            </c:strRef>
          </c:tx>
          <c:spPr>
            <a:ln w="31750">
              <a:solidFill>
                <a:schemeClr val="accent2"/>
              </a:solidFill>
            </a:ln>
          </c:spPr>
          <c:marker>
            <c:symbol val="circle"/>
            <c:size val="4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Pt>
            <c:idx val="20"/>
            <c:bubble3D val="0"/>
            <c:spPr>
              <a:ln w="31750">
                <a:solidFill>
                  <a:schemeClr val="accent2"/>
                </a:solidFill>
                <a:prstDash val="dash"/>
              </a:ln>
            </c:spPr>
          </c:dPt>
          <c:dPt>
            <c:idx val="25"/>
            <c:bubble3D val="0"/>
            <c:spPr>
              <a:ln w="31750">
                <a:solidFill>
                  <a:schemeClr val="accent2"/>
                </a:solidFill>
                <a:prstDash val="sysDot"/>
              </a:ln>
            </c:spPr>
          </c:dPt>
          <c:dLbls>
            <c:dLbl>
              <c:idx val="25"/>
              <c:layout>
                <c:manualLayout>
                  <c:x val="0.00149102926177015"/>
                  <c:y val="-0.00215354736009716"/>
                </c:manualLayout>
              </c:layout>
              <c:tx>
                <c:rich>
                  <a:bodyPr/>
                  <a:lstStyle/>
                  <a:p>
                    <a:r>
                      <a:rPr lang="en-US" sz="1000">
                        <a:solidFill>
                          <a:srgbClr val="007A94"/>
                        </a:solidFill>
                      </a:rPr>
                      <a:t>China</a:t>
                    </a:r>
                    <a:r>
                      <a:rPr lang="en-US" sz="1000" baseline="0">
                        <a:solidFill>
                          <a:srgbClr val="007A94"/>
                        </a:solidFill>
                      </a:rPr>
                      <a:t> 2020</a:t>
                    </a:r>
                    <a:r>
                      <a:rPr lang="en-US" sz="1000" baseline="30000">
                        <a:solidFill>
                          <a:srgbClr val="007A94"/>
                        </a:solidFill>
                      </a:rPr>
                      <a:t>[1]</a:t>
                    </a:r>
                    <a:r>
                      <a:rPr lang="en-US" sz="1000" baseline="0">
                        <a:solidFill>
                          <a:srgbClr val="007A94"/>
                        </a:solidFill>
                      </a:rPr>
                      <a:t>: </a:t>
                    </a:r>
                    <a:r>
                      <a:rPr lang="en-US" sz="1000">
                        <a:solidFill>
                          <a:srgbClr val="007A94"/>
                        </a:solidFill>
                      </a:rPr>
                      <a:t>50.1</a:t>
                    </a:r>
                    <a:endParaRPr lang="en-US" sz="1100">
                      <a:solidFill>
                        <a:srgbClr val="63BDD2"/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>
                    <a:solidFill>
                      <a:srgbClr val="007A94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'MPG data'!$A$12:$A$42</c:f>
              <c:numCache>
                <c:formatCode>General</c:formatCode>
                <c:ptCount val="31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  <c:pt idx="20">
                  <c:v>2015.0</c:v>
                </c:pt>
                <c:pt idx="21">
                  <c:v>2016.0</c:v>
                </c:pt>
                <c:pt idx="22">
                  <c:v>2017.0</c:v>
                </c:pt>
                <c:pt idx="23">
                  <c:v>2018.0</c:v>
                </c:pt>
                <c:pt idx="24">
                  <c:v>2019.0</c:v>
                </c:pt>
                <c:pt idx="25">
                  <c:v>2020.0</c:v>
                </c:pt>
                <c:pt idx="26">
                  <c:v>2021.0</c:v>
                </c:pt>
                <c:pt idx="27">
                  <c:v>2022.0</c:v>
                </c:pt>
                <c:pt idx="28">
                  <c:v>2023.0</c:v>
                </c:pt>
                <c:pt idx="29">
                  <c:v>2024.0</c:v>
                </c:pt>
                <c:pt idx="30">
                  <c:v>2025.0</c:v>
                </c:pt>
              </c:numCache>
            </c:numRef>
          </c:xVal>
          <c:yVal>
            <c:numRef>
              <c:f>'MPG data'!$J$12:$J$42</c:f>
              <c:numCache>
                <c:formatCode>General</c:formatCode>
                <c:ptCount val="31"/>
                <c:pt idx="7" formatCode="0.0">
                  <c:v>29.02662145587403</c:v>
                </c:pt>
                <c:pt idx="8" formatCode="0.0">
                  <c:v>#N/A</c:v>
                </c:pt>
                <c:pt idx="9" formatCode="0.0">
                  <c:v>#N/A</c:v>
                </c:pt>
                <c:pt idx="10" formatCode="0.0">
                  <c:v>#N/A</c:v>
                </c:pt>
                <c:pt idx="11" formatCode="0.0">
                  <c:v>32.44357429188432</c:v>
                </c:pt>
                <c:pt idx="12" formatCode="0.0">
                  <c:v>#N/A</c:v>
                </c:pt>
                <c:pt idx="13" formatCode="0.0">
                  <c:v>32.93442458925887</c:v>
                </c:pt>
                <c:pt idx="14" formatCode="0.0">
                  <c:v>#N/A</c:v>
                </c:pt>
                <c:pt idx="15" formatCode="0.0">
                  <c:v>33.78033605020577</c:v>
                </c:pt>
                <c:pt idx="16" formatCode="0.0">
                  <c:v>34.47252340851952</c:v>
                </c:pt>
                <c:pt idx="17" formatCode="0.0">
                  <c:v>35.0</c:v>
                </c:pt>
                <c:pt idx="18" formatCode="0.0">
                  <c:v>35.3</c:v>
                </c:pt>
                <c:pt idx="19" formatCode="0.0">
                  <c:v>#N/A</c:v>
                </c:pt>
                <c:pt idx="20" formatCode="0.0">
                  <c:v>37.4</c:v>
                </c:pt>
                <c:pt idx="21" formatCode="0.0">
                  <c:v>#N/A</c:v>
                </c:pt>
                <c:pt idx="22" formatCode="0.0">
                  <c:v>#N/A</c:v>
                </c:pt>
                <c:pt idx="23" formatCode="0.0">
                  <c:v>#N/A</c:v>
                </c:pt>
                <c:pt idx="24" formatCode="0.0">
                  <c:v>#N/A</c:v>
                </c:pt>
                <c:pt idx="25" formatCode="0.0">
                  <c:v>50.1</c:v>
                </c:pt>
              </c:numCache>
            </c:numRef>
          </c:yVal>
          <c:smooth val="0"/>
        </c:ser>
        <c:ser>
          <c:idx val="8"/>
          <c:order val="6"/>
          <c:tx>
            <c:strRef>
              <c:f>'MPG data'!$K$11</c:f>
              <c:strCache>
                <c:ptCount val="1"/>
                <c:pt idx="0">
                  <c:v>S. Korea</c:v>
                </c:pt>
              </c:strCache>
            </c:strRef>
          </c:tx>
          <c:spPr>
            <a:ln w="31750">
              <a:solidFill>
                <a:srgbClr val="9E3475"/>
              </a:solidFill>
            </a:ln>
          </c:spPr>
          <c:marker>
            <c:symbol val="circle"/>
            <c:size val="4"/>
            <c:spPr>
              <a:solidFill>
                <a:srgbClr val="9E3475"/>
              </a:solidFill>
              <a:ln>
                <a:solidFill>
                  <a:srgbClr val="9E3475"/>
                </a:solidFill>
              </a:ln>
            </c:spPr>
          </c:marker>
          <c:dPt>
            <c:idx val="17"/>
            <c:bubble3D val="0"/>
            <c:spPr>
              <a:ln w="31750">
                <a:solidFill>
                  <a:srgbClr val="9E3475"/>
                </a:solidFill>
                <a:prstDash val="lgDash"/>
              </a:ln>
            </c:spPr>
          </c:dPt>
          <c:dPt>
            <c:idx val="20"/>
            <c:bubble3D val="0"/>
            <c:spPr>
              <a:ln w="31750">
                <a:solidFill>
                  <a:srgbClr val="9E3475"/>
                </a:solidFill>
                <a:prstDash val="dash"/>
              </a:ln>
            </c:spPr>
          </c:dPt>
          <c:dLbls>
            <c:dLbl>
              <c:idx val="20"/>
              <c:layout>
                <c:manualLayout>
                  <c:x val="-0.112592709244678"/>
                  <c:y val="-0.028292915250085"/>
                </c:manualLayout>
              </c:layout>
              <c:tx>
                <c:rich>
                  <a:bodyPr/>
                  <a:lstStyle/>
                  <a:p>
                    <a:pPr>
                      <a:defRPr sz="1050">
                        <a:solidFill>
                          <a:srgbClr val="9E3475"/>
                        </a:solidFill>
                      </a:defRPr>
                    </a:pPr>
                    <a:r>
                      <a:rPr lang="en-US" sz="1050">
                        <a:solidFill>
                          <a:srgbClr val="9E3475"/>
                        </a:solidFill>
                      </a:rPr>
                      <a:t>S. Korea 2015: 39.3</a:t>
                    </a:r>
                    <a:endParaRPr lang="en-US" sz="1100">
                      <a:solidFill>
                        <a:srgbClr val="9E3475"/>
                      </a:solidFill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'MPG data'!$A$12:$A$42</c:f>
              <c:numCache>
                <c:formatCode>General</c:formatCode>
                <c:ptCount val="31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  <c:pt idx="20">
                  <c:v>2015.0</c:v>
                </c:pt>
                <c:pt idx="21">
                  <c:v>2016.0</c:v>
                </c:pt>
                <c:pt idx="22">
                  <c:v>2017.0</c:v>
                </c:pt>
                <c:pt idx="23">
                  <c:v>2018.0</c:v>
                </c:pt>
                <c:pt idx="24">
                  <c:v>2019.0</c:v>
                </c:pt>
                <c:pt idx="25">
                  <c:v>2020.0</c:v>
                </c:pt>
                <c:pt idx="26">
                  <c:v>2021.0</c:v>
                </c:pt>
                <c:pt idx="27">
                  <c:v>2022.0</c:v>
                </c:pt>
                <c:pt idx="28">
                  <c:v>2023.0</c:v>
                </c:pt>
                <c:pt idx="29">
                  <c:v>2024.0</c:v>
                </c:pt>
                <c:pt idx="30">
                  <c:v>2025.0</c:v>
                </c:pt>
              </c:numCache>
            </c:numRef>
          </c:xVal>
          <c:yVal>
            <c:numRef>
              <c:f>'MPG data'!$K$12:$K$42</c:f>
              <c:numCache>
                <c:formatCode>General</c:formatCode>
                <c:ptCount val="31"/>
                <c:pt idx="7" formatCode="0.0">
                  <c:v>#N/A</c:v>
                </c:pt>
                <c:pt idx="8" formatCode="0.0">
                  <c:v>26.84972460941686</c:v>
                </c:pt>
                <c:pt idx="9" formatCode="0.0">
                  <c:v>28.39094747219305</c:v>
                </c:pt>
                <c:pt idx="10" formatCode="0.0">
                  <c:v>28.90468842645178</c:v>
                </c:pt>
                <c:pt idx="11" formatCode="0.0">
                  <c:v>29.09396140959974</c:v>
                </c:pt>
                <c:pt idx="12" formatCode="0.0">
                  <c:v>29.85105334219155</c:v>
                </c:pt>
                <c:pt idx="13" formatCode="0.0">
                  <c:v>31.01373023867184</c:v>
                </c:pt>
                <c:pt idx="14" formatCode="0.0">
                  <c:v>33.17685004607702</c:v>
                </c:pt>
                <c:pt idx="15" formatCode="0.0">
                  <c:v>34.79918990163091</c:v>
                </c:pt>
                <c:pt idx="16" formatCode="0.0">
                  <c:v>36.23225677403684</c:v>
                </c:pt>
                <c:pt idx="17" formatCode="0.0">
                  <c:v>#N/A</c:v>
                </c:pt>
                <c:pt idx="18" formatCode="0.0">
                  <c:v>#N/A</c:v>
                </c:pt>
                <c:pt idx="19" formatCode="0.0">
                  <c:v>#N/A</c:v>
                </c:pt>
                <c:pt idx="20" formatCode="0.0">
                  <c:v>39.3</c:v>
                </c:pt>
              </c:numCache>
            </c:numRef>
          </c:yVal>
          <c:smooth val="0"/>
        </c:ser>
        <c:ser>
          <c:idx val="2"/>
          <c:order val="7"/>
          <c:tx>
            <c:v>India</c:v>
          </c:tx>
          <c:spPr>
            <a:ln w="31750"/>
          </c:spPr>
          <c:marker>
            <c:symbol val="circle"/>
            <c:size val="4"/>
            <c:spPr>
              <a:ln>
                <a:solidFill>
                  <a:schemeClr val="accent3"/>
                </a:solidFill>
              </a:ln>
            </c:spPr>
          </c:marker>
          <c:dPt>
            <c:idx val="19"/>
            <c:bubble3D val="0"/>
            <c:spPr>
              <a:ln w="31750">
                <a:prstDash val="sysDot"/>
              </a:ln>
            </c:spPr>
          </c:dPt>
          <c:dPt>
            <c:idx val="20"/>
            <c:bubble3D val="0"/>
            <c:spPr>
              <a:ln w="31750">
                <a:prstDash val="sysDot"/>
              </a:ln>
            </c:spPr>
          </c:dPt>
          <c:dPt>
            <c:idx val="21"/>
            <c:bubble3D val="0"/>
            <c:spPr>
              <a:ln w="31750">
                <a:prstDash val="dash"/>
              </a:ln>
            </c:spPr>
          </c:dPt>
          <c:dPt>
            <c:idx val="24"/>
            <c:bubble3D val="0"/>
            <c:spPr>
              <a:ln w="31750">
                <a:prstDash val="sysDot"/>
              </a:ln>
            </c:spPr>
          </c:dPt>
          <c:dPt>
            <c:idx val="25"/>
            <c:bubble3D val="0"/>
            <c:spPr>
              <a:ln w="31750">
                <a:prstDash val="sysDot"/>
              </a:ln>
            </c:spPr>
          </c:dPt>
          <c:dPt>
            <c:idx val="26"/>
            <c:bubble3D val="0"/>
            <c:spPr>
              <a:ln w="31750">
                <a:prstDash val="dash"/>
              </a:ln>
            </c:spPr>
          </c:dPt>
          <c:dLbls>
            <c:dLbl>
              <c:idx val="24"/>
              <c:layout>
                <c:manualLayout>
                  <c:x val="-0.00888888888888889"/>
                  <c:y val="-0.0108786618046758"/>
                </c:manualLayout>
              </c:layout>
              <c:tx>
                <c:rich>
                  <a:bodyPr/>
                  <a:lstStyle/>
                  <a:p>
                    <a:pPr>
                      <a:defRPr sz="1050">
                        <a:solidFill>
                          <a:srgbClr val="77933C"/>
                        </a:solidFill>
                      </a:defRPr>
                    </a:pPr>
                    <a:r>
                      <a:rPr lang="en-US" sz="1050">
                        <a:solidFill>
                          <a:srgbClr val="77933C"/>
                        </a:solidFill>
                      </a:rPr>
                      <a:t>India: 51.7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25"/>
              <c:layout>
                <c:manualLayout>
                  <c:x val="-0.00592771063530472"/>
                  <c:y val="-0.015265956487731"/>
                </c:manualLayout>
              </c:layout>
              <c:tx>
                <c:rich>
                  <a:bodyPr/>
                  <a:lstStyle/>
                  <a:p>
                    <a:pPr>
                      <a:defRPr sz="1100">
                        <a:solidFill>
                          <a:schemeClr val="accent3"/>
                        </a:solidFill>
                      </a:defRPr>
                    </a:pPr>
                    <a:r>
                      <a:rPr lang="en-US" sz="1100">
                        <a:solidFill>
                          <a:schemeClr val="accent3"/>
                        </a:solidFill>
                      </a:rPr>
                      <a:t>India 2020: 51.7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0.0"/>
                  <c:y val="-0.00871080139372822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solidFill>
                          <a:schemeClr val="accent3"/>
                        </a:solidFill>
                      </a:defRPr>
                    </a:pPr>
                    <a:r>
                      <a:rPr lang="en-US" sz="1000">
                        <a:solidFill>
                          <a:schemeClr val="accent3"/>
                        </a:solidFill>
                      </a:rPr>
                      <a:t>India 2021: 52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'MPG data'!$A$12:$A$42</c:f>
              <c:numCache>
                <c:formatCode>General</c:formatCode>
                <c:ptCount val="31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  <c:pt idx="20">
                  <c:v>2015.0</c:v>
                </c:pt>
                <c:pt idx="21">
                  <c:v>2016.0</c:v>
                </c:pt>
                <c:pt idx="22">
                  <c:v>2017.0</c:v>
                </c:pt>
                <c:pt idx="23">
                  <c:v>2018.0</c:v>
                </c:pt>
                <c:pt idx="24">
                  <c:v>2019.0</c:v>
                </c:pt>
                <c:pt idx="25">
                  <c:v>2020.0</c:v>
                </c:pt>
                <c:pt idx="26">
                  <c:v>2021.0</c:v>
                </c:pt>
                <c:pt idx="27">
                  <c:v>2022.0</c:v>
                </c:pt>
                <c:pt idx="28">
                  <c:v>2023.0</c:v>
                </c:pt>
                <c:pt idx="29">
                  <c:v>2024.0</c:v>
                </c:pt>
                <c:pt idx="30">
                  <c:v>2025.0</c:v>
                </c:pt>
              </c:numCache>
            </c:numRef>
          </c:xVal>
          <c:yVal>
            <c:numRef>
              <c:f>'MPG data'!$L$12:$L$42</c:f>
              <c:numCache>
                <c:formatCode>General</c:formatCode>
                <c:ptCount val="31"/>
                <c:pt idx="11" formatCode="0.0">
                  <c:v>39.20069639696696</c:v>
                </c:pt>
                <c:pt idx="12" formatCode="0.0">
                  <c:v>#N/A</c:v>
                </c:pt>
                <c:pt idx="13" formatCode="0.0">
                  <c:v>#N/A</c:v>
                </c:pt>
                <c:pt idx="14" formatCode="0.0">
                  <c:v>42.22984261856477</c:v>
                </c:pt>
                <c:pt idx="15" formatCode="0.0">
                  <c:v>42.98083569221313</c:v>
                </c:pt>
                <c:pt idx="16" formatCode="0.0">
                  <c:v>43.8</c:v>
                </c:pt>
                <c:pt idx="17" formatCode="0.0">
                  <c:v>43.6</c:v>
                </c:pt>
                <c:pt idx="18" formatCode="0.0">
                  <c:v>#N/A</c:v>
                </c:pt>
                <c:pt idx="19" formatCode="0.0">
                  <c:v>#N/A</c:v>
                </c:pt>
                <c:pt idx="20" formatCode="0.0">
                  <c:v>#N/A</c:v>
                </c:pt>
                <c:pt idx="21" formatCode="0">
                  <c:v>45.5</c:v>
                </c:pt>
                <c:pt idx="22" formatCode="0.0">
                  <c:v>#N/A</c:v>
                </c:pt>
                <c:pt idx="23" formatCode="0.0">
                  <c:v>#N/A</c:v>
                </c:pt>
                <c:pt idx="24" formatCode="0.0">
                  <c:v>#N/A</c:v>
                </c:pt>
                <c:pt idx="25" formatCode="0.0">
                  <c:v>#N/A</c:v>
                </c:pt>
                <c:pt idx="26" formatCode="0">
                  <c:v>51.7</c:v>
                </c:pt>
              </c:numCache>
            </c:numRef>
          </c:yVal>
          <c:smooth val="0"/>
        </c:ser>
        <c:ser>
          <c:idx val="1"/>
          <c:order val="8"/>
          <c:tx>
            <c:v>Brazil</c:v>
          </c:tx>
          <c:spPr>
            <a:ln>
              <a:solidFill>
                <a:srgbClr val="002C54"/>
              </a:solidFill>
            </a:ln>
          </c:spPr>
          <c:marker>
            <c:symbol val="circle"/>
            <c:size val="4"/>
            <c:spPr>
              <a:solidFill>
                <a:srgbClr val="002C54"/>
              </a:solidFill>
              <a:ln>
                <a:solidFill>
                  <a:srgbClr val="002C54"/>
                </a:solidFill>
              </a:ln>
            </c:spPr>
          </c:marker>
          <c:dPt>
            <c:idx val="22"/>
            <c:marker>
              <c:spPr>
                <a:solidFill>
                  <a:srgbClr val="002C54"/>
                </a:solidFill>
                <a:ln>
                  <a:solidFill>
                    <a:srgbClr val="002C54"/>
                  </a:solidFill>
                  <a:prstDash val="solid"/>
                </a:ln>
              </c:spPr>
            </c:marker>
            <c:bubble3D val="0"/>
            <c:spPr>
              <a:ln>
                <a:solidFill>
                  <a:srgbClr val="002C54"/>
                </a:solidFill>
                <a:prstDash val="dash"/>
              </a:ln>
            </c:spPr>
          </c:dPt>
          <c:dLbls>
            <c:dLbl>
              <c:idx val="22"/>
              <c:layout>
                <c:manualLayout>
                  <c:x val="-0.0355555555555555"/>
                  <c:y val="-0.0327272746014187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rgbClr val="002C54"/>
                        </a:solidFill>
                      </a:defRPr>
                    </a:pPr>
                    <a:r>
                      <a:rPr lang="en-US" sz="900">
                        <a:solidFill>
                          <a:srgbClr val="002C54"/>
                        </a:solidFill>
                      </a:rPr>
                      <a:t>Brazil </a:t>
                    </a:r>
                    <a:r>
                      <a:rPr lang="en-US" sz="900" b="1" i="0" u="none" strike="noStrike" baseline="0">
                        <a:effectLst/>
                      </a:rPr>
                      <a:t>2017</a:t>
                    </a:r>
                    <a:r>
                      <a:rPr lang="en-US" sz="900" b="1" i="0" u="none" strike="noStrike" baseline="30000">
                        <a:effectLst/>
                      </a:rPr>
                      <a:t>[3]</a:t>
                    </a:r>
                    <a:r>
                      <a:rPr lang="en-US" sz="900">
                        <a:solidFill>
                          <a:srgbClr val="002C54"/>
                        </a:solidFill>
                      </a:rPr>
                      <a:t>: 40.9</a:t>
                    </a:r>
                    <a:endParaRPr lang="en-US" sz="900">
                      <a:solidFill>
                        <a:srgbClr val="D6492A"/>
                      </a:solidFill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002C54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'MPG data'!$A$12:$A$42</c:f>
              <c:numCache>
                <c:formatCode>General</c:formatCode>
                <c:ptCount val="31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  <c:pt idx="20">
                  <c:v>2015.0</c:v>
                </c:pt>
                <c:pt idx="21">
                  <c:v>2016.0</c:v>
                </c:pt>
                <c:pt idx="22">
                  <c:v>2017.0</c:v>
                </c:pt>
                <c:pt idx="23">
                  <c:v>2018.0</c:v>
                </c:pt>
                <c:pt idx="24">
                  <c:v>2019.0</c:v>
                </c:pt>
                <c:pt idx="25">
                  <c:v>2020.0</c:v>
                </c:pt>
                <c:pt idx="26">
                  <c:v>2021.0</c:v>
                </c:pt>
                <c:pt idx="27">
                  <c:v>2022.0</c:v>
                </c:pt>
                <c:pt idx="28">
                  <c:v>2023.0</c:v>
                </c:pt>
                <c:pt idx="29">
                  <c:v>2024.0</c:v>
                </c:pt>
                <c:pt idx="30">
                  <c:v>2025.0</c:v>
                </c:pt>
              </c:numCache>
            </c:numRef>
          </c:xVal>
          <c:yVal>
            <c:numRef>
              <c:f>'MPG data'!$O$12:$O$42</c:f>
              <c:numCache>
                <c:formatCode>General</c:formatCode>
                <c:ptCount val="31"/>
                <c:pt idx="17" formatCode="0.0">
                  <c:v>36.0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 formatCode="0.0">
                  <c:v>40.9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1474408"/>
        <c:axId val="-2102159224"/>
      </c:scatterChart>
      <c:scatterChart>
        <c:scatterStyle val="lineMarker"/>
        <c:varyColors val="0"/>
        <c:ser>
          <c:idx val="10"/>
          <c:order val="9"/>
          <c:tx>
            <c:v>US km/l</c:v>
          </c:tx>
          <c:spPr>
            <a:ln>
              <a:noFill/>
            </a:ln>
          </c:spPr>
          <c:marker>
            <c:spPr>
              <a:noFill/>
              <a:ln>
                <a:noFill/>
              </a:ln>
            </c:spPr>
          </c:marker>
          <c:dLbls>
            <c:dLbl>
              <c:idx val="30"/>
              <c:layout>
                <c:manualLayout>
                  <c:x val="0.00444432779235929"/>
                  <c:y val="0.0305010893246187"/>
                </c:manualLayout>
              </c:layout>
              <c:tx>
                <c:rich>
                  <a:bodyPr/>
                  <a:lstStyle/>
                  <a:p>
                    <a:pPr>
                      <a:defRPr sz="1000" b="1">
                        <a:solidFill>
                          <a:srgbClr val="6C953C"/>
                        </a:solidFill>
                      </a:defRPr>
                    </a:pPr>
                    <a:r>
                      <a:rPr lang="en-US" sz="1000" b="1">
                        <a:solidFill>
                          <a:srgbClr val="6C953C"/>
                        </a:solidFill>
                      </a:rPr>
                      <a:t>Canada 2025: 56.2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'MPG data'!$A$12:$A$42</c:f>
              <c:numCache>
                <c:formatCode>General</c:formatCode>
                <c:ptCount val="31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  <c:pt idx="20">
                  <c:v>2015.0</c:v>
                </c:pt>
                <c:pt idx="21">
                  <c:v>2016.0</c:v>
                </c:pt>
                <c:pt idx="22">
                  <c:v>2017.0</c:v>
                </c:pt>
                <c:pt idx="23">
                  <c:v>2018.0</c:v>
                </c:pt>
                <c:pt idx="24">
                  <c:v>2019.0</c:v>
                </c:pt>
                <c:pt idx="25">
                  <c:v>2020.0</c:v>
                </c:pt>
                <c:pt idx="26">
                  <c:v>2021.0</c:v>
                </c:pt>
                <c:pt idx="27">
                  <c:v>2022.0</c:v>
                </c:pt>
                <c:pt idx="28">
                  <c:v>2023.0</c:v>
                </c:pt>
                <c:pt idx="29">
                  <c:v>2024.0</c:v>
                </c:pt>
                <c:pt idx="30">
                  <c:v>2025.0</c:v>
                </c:pt>
              </c:numCache>
            </c:numRef>
          </c:xVal>
          <c:yVal>
            <c:numRef>
              <c:f>'MPG data'!$Y$12:$Y$42</c:f>
              <c:numCache>
                <c:formatCode>General</c:formatCode>
                <c:ptCount val="31"/>
                <c:pt idx="5" formatCode="0.0">
                  <c:v>11.77524438573316</c:v>
                </c:pt>
                <c:pt idx="6" formatCode="0.0">
                  <c:v>11.8602642007926</c:v>
                </c:pt>
                <c:pt idx="7" formatCode="0.0">
                  <c:v>12.03030383091149</c:v>
                </c:pt>
                <c:pt idx="8" formatCode="0.0">
                  <c:v>12.20034346103038</c:v>
                </c:pt>
                <c:pt idx="9" formatCode="0.0">
                  <c:v>12.11532364597094</c:v>
                </c:pt>
                <c:pt idx="10" formatCode="0.0">
                  <c:v>12.37038309114928</c:v>
                </c:pt>
                <c:pt idx="11" formatCode="0.0">
                  <c:v>12.28536327608983</c:v>
                </c:pt>
                <c:pt idx="12" formatCode="0.0">
                  <c:v>12.66795244385733</c:v>
                </c:pt>
                <c:pt idx="13" formatCode="0.0">
                  <c:v>12.7954821664465</c:v>
                </c:pt>
                <c:pt idx="14" formatCode="0.0">
                  <c:v>13.43313077939234</c:v>
                </c:pt>
                <c:pt idx="15" formatCode="0.0">
                  <c:v>13.85822985468956</c:v>
                </c:pt>
                <c:pt idx="16" formatCode="0.0">
                  <c:v>13.7307001321004</c:v>
                </c:pt>
                <c:pt idx="17" formatCode="0.0">
                  <c:v>14.70842800528402</c:v>
                </c:pt>
                <c:pt idx="18" formatCode="0.0">
                  <c:v>14.53838837516513</c:v>
                </c:pt>
                <c:pt idx="19" formatCode="0.0">
                  <c:v>14.83595772787318</c:v>
                </c:pt>
                <c:pt idx="20" formatCode="0.0">
                  <c:v>15.38858652575958</c:v>
                </c:pt>
                <c:pt idx="21" formatCode="0.0">
                  <c:v>16.06874504623514</c:v>
                </c:pt>
                <c:pt idx="22" formatCode="0.0">
                  <c:v>17.04647291941876</c:v>
                </c:pt>
                <c:pt idx="23" formatCode="0.0">
                  <c:v>17.6841215323646</c:v>
                </c:pt>
                <c:pt idx="24" formatCode="0.0">
                  <c:v>18.32177014531044</c:v>
                </c:pt>
                <c:pt idx="25" formatCode="0.0">
                  <c:v>19.04443857331572</c:v>
                </c:pt>
                <c:pt idx="26" formatCode="0.0">
                  <c:v>19.89463672391017</c:v>
                </c:pt>
                <c:pt idx="27" formatCode="0.0">
                  <c:v>20.82985468956407</c:v>
                </c:pt>
                <c:pt idx="28" formatCode="0.0">
                  <c:v>21.76507265521797</c:v>
                </c:pt>
                <c:pt idx="29" formatCode="0.0">
                  <c:v>22.78531043593131</c:v>
                </c:pt>
                <c:pt idx="30" formatCode="0.0">
                  <c:v>23.8905680317041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6685896"/>
        <c:axId val="-2101430488"/>
      </c:scatterChart>
      <c:valAx>
        <c:axId val="-2101474408"/>
        <c:scaling>
          <c:orientation val="minMax"/>
          <c:max val="2025.0"/>
          <c:min val="2000.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-2102159224"/>
        <c:crosses val="autoZero"/>
        <c:crossBetween val="midCat"/>
        <c:majorUnit val="5.0"/>
        <c:minorUnit val="1.0"/>
      </c:valAx>
      <c:valAx>
        <c:axId val="-2102159224"/>
        <c:scaling>
          <c:orientation val="minMax"/>
          <c:max val="65.0"/>
          <c:min val="20.0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Miles per gasoline gallon</a:t>
                </a:r>
                <a:r>
                  <a:rPr lang="en-US" sz="1200" baseline="0"/>
                  <a:t> normalized to CAFE test cycle  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0.0256015127880488"/>
              <c:y val="0.083044549718128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-2101474408"/>
        <c:crossesAt val="2000.0"/>
        <c:crossBetween val="midCat"/>
      </c:valAx>
      <c:valAx>
        <c:axId val="-2101430488"/>
        <c:scaling>
          <c:orientation val="minMax"/>
          <c:max val="27.6"/>
          <c:min val="8.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km/l</a:t>
                </a:r>
              </a:p>
            </c:rich>
          </c:tx>
          <c:layout>
            <c:manualLayout>
              <c:xMode val="edge"/>
              <c:yMode val="edge"/>
              <c:x val="0.800809332166813"/>
              <c:y val="0.037948638773094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2116685896"/>
        <c:crosses val="max"/>
        <c:crossBetween val="midCat"/>
      </c:valAx>
      <c:valAx>
        <c:axId val="2116685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101430488"/>
        <c:crosses val="autoZero"/>
        <c:crossBetween val="midCat"/>
      </c:valAx>
    </c:plotArea>
    <c:legend>
      <c:legendPos val="r"/>
      <c:legendEntry>
        <c:idx val="9"/>
        <c:delete val="1"/>
      </c:legendEntry>
      <c:layout>
        <c:manualLayout>
          <c:xMode val="edge"/>
          <c:yMode val="edge"/>
          <c:x val="0.860338874307378"/>
          <c:y val="0.312508362925223"/>
          <c:w val="0.122962962962963"/>
          <c:h val="0.47571234968178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1">
          <a:latin typeface="Helvetica Neue"/>
          <a:cs typeface="Helvetica Neue"/>
        </a:defRPr>
      </a:pPr>
      <a:endParaRPr lang="en-US"/>
    </a:p>
  </c:txPr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771220111248"/>
          <c:y val="0.236810407394728"/>
          <c:w val="0.874404632907125"/>
          <c:h val="0.717972201300924"/>
        </c:manualLayout>
      </c:layout>
      <c:barChart>
        <c:barDir val="col"/>
        <c:grouping val="stacked"/>
        <c:varyColors val="0"/>
        <c:ser>
          <c:idx val="0"/>
          <c:order val="0"/>
          <c:tx>
            <c:v>Enacted</c:v>
          </c:tx>
          <c:spPr>
            <a:solidFill>
              <a:srgbClr val="6B7089"/>
            </a:solidFill>
            <a:ln>
              <a:solidFill>
                <a:srgbClr val="FFFFFF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  <a:latin typeface="Helvetica Neue"/>
                    <a:cs typeface="Helvetica Neue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'CO2 G_KM data'!$C$47:$K$47</c:f>
              <c:strCache>
                <c:ptCount val="9"/>
                <c:pt idx="0">
                  <c:v>US_x000d_2012-2025</c:v>
                </c:pt>
                <c:pt idx="1">
                  <c:v>Canada_x000d_2010-2025</c:v>
                </c:pt>
                <c:pt idx="2">
                  <c:v>EU_x000d_2012-2021</c:v>
                </c:pt>
                <c:pt idx="3">
                  <c:v>Japan_x000d_2012-2020</c:v>
                </c:pt>
                <c:pt idx="4">
                  <c:v>China_x000d_2012-2020</c:v>
                </c:pt>
                <c:pt idx="5">
                  <c:v>S. Korea_x000d_2011-2015</c:v>
                </c:pt>
                <c:pt idx="6">
                  <c:v>India_x000d_2012-2021</c:v>
                </c:pt>
                <c:pt idx="7">
                  <c:v>Mexico_x000d_2011-2016</c:v>
                </c:pt>
                <c:pt idx="8">
                  <c:v>Brazil_x000d_2012-2017</c:v>
                </c:pt>
              </c:strCache>
            </c:strRef>
          </c:cat>
          <c:val>
            <c:numRef>
              <c:f>'NEDC L_100Km KmL data'!$C$52:$K$52</c:f>
              <c:numCache>
                <c:formatCode>0%</c:formatCode>
                <c:ptCount val="9"/>
                <c:pt idx="0">
                  <c:v>0.457149881266187</c:v>
                </c:pt>
                <c:pt idx="1">
                  <c:v>0.0792388923595254</c:v>
                </c:pt>
                <c:pt idx="2">
                  <c:v>0.29996595928282</c:v>
                </c:pt>
                <c:pt idx="3">
                  <c:v>0.116875979115803</c:v>
                </c:pt>
                <c:pt idx="4">
                  <c:v>0.0848806366047745</c:v>
                </c:pt>
                <c:pt idx="5">
                  <c:v>0.0842137078953662</c:v>
                </c:pt>
                <c:pt idx="6">
                  <c:v>#N/A</c:v>
                </c:pt>
                <c:pt idx="7">
                  <c:v>0.131980409807248</c:v>
                </c:pt>
                <c:pt idx="8">
                  <c:v>0.130374479889043</c:v>
                </c:pt>
              </c:numCache>
            </c:numRef>
          </c:val>
        </c:ser>
        <c:ser>
          <c:idx val="1"/>
          <c:order val="1"/>
          <c:tx>
            <c:v>Proposed</c:v>
          </c:tx>
          <c:spPr>
            <a:solidFill>
              <a:srgbClr val="D0D6DF"/>
            </a:solidFill>
            <a:ln>
              <a:solidFill>
                <a:srgbClr val="FFFFFF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100" b="1">
                    <a:solidFill>
                      <a:srgbClr val="FFFFFF"/>
                    </a:solidFill>
                    <a:latin typeface="Helvetica Neue"/>
                    <a:cs typeface="Helvetica Neue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'CO2 G_KM data'!$C$47:$K$47</c:f>
              <c:strCache>
                <c:ptCount val="9"/>
                <c:pt idx="0">
                  <c:v>US_x000d_2012-2025</c:v>
                </c:pt>
                <c:pt idx="1">
                  <c:v>Canada_x000d_2010-2025</c:v>
                </c:pt>
                <c:pt idx="2">
                  <c:v>EU_x000d_2012-2021</c:v>
                </c:pt>
                <c:pt idx="3">
                  <c:v>Japan_x000d_2012-2020</c:v>
                </c:pt>
                <c:pt idx="4">
                  <c:v>China_x000d_2012-2020</c:v>
                </c:pt>
                <c:pt idx="5">
                  <c:v>S. Korea_x000d_2011-2015</c:v>
                </c:pt>
                <c:pt idx="6">
                  <c:v>India_x000d_2012-2021</c:v>
                </c:pt>
                <c:pt idx="7">
                  <c:v>Mexico_x000d_2011-2016</c:v>
                </c:pt>
                <c:pt idx="8">
                  <c:v>Brazil_x000d_2012-2017</c:v>
                </c:pt>
              </c:strCache>
            </c:strRef>
          </c:cat>
          <c:val>
            <c:numRef>
              <c:f>'NEDC L_100Km KmL data'!$C$59:$J$59</c:f>
              <c:numCache>
                <c:formatCode>0%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0.275403361362919</c:v>
                </c:pt>
                <c:pt idx="5">
                  <c:v>#N/A</c:v>
                </c:pt>
                <c:pt idx="6">
                  <c:v>0.16551724137931</c:v>
                </c:pt>
                <c:pt idx="7">
                  <c:v>#N/A</c:v>
                </c:pt>
              </c:numCache>
            </c:numRef>
          </c:val>
        </c:ser>
        <c:ser>
          <c:idx val="2"/>
          <c:order val="2"/>
          <c:tx>
            <c:v>Studied</c:v>
          </c:tx>
          <c:spPr>
            <a:pattFill prst="pct20">
              <a:fgClr>
                <a:srgbClr val="6B7089"/>
              </a:fgClr>
              <a:bgClr>
                <a:prstClr val="white"/>
              </a:bgClr>
            </a:pattFill>
            <a:ln>
              <a:solidFill>
                <a:srgbClr val="FFFFFF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200" b="1" i="0">
                    <a:solidFill>
                      <a:schemeClr val="tx2"/>
                    </a:solidFill>
                    <a:latin typeface="Helvetica Neue"/>
                    <a:cs typeface="Helvetica Neue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'CO2 G_KM data'!$C$47:$K$47</c:f>
              <c:strCache>
                <c:ptCount val="9"/>
                <c:pt idx="0">
                  <c:v>US_x000d_2012-2025</c:v>
                </c:pt>
                <c:pt idx="1">
                  <c:v>Canada_x000d_2010-2025</c:v>
                </c:pt>
                <c:pt idx="2">
                  <c:v>EU_x000d_2012-2021</c:v>
                </c:pt>
                <c:pt idx="3">
                  <c:v>Japan_x000d_2012-2020</c:v>
                </c:pt>
                <c:pt idx="4">
                  <c:v>China_x000d_2012-2020</c:v>
                </c:pt>
                <c:pt idx="5">
                  <c:v>S. Korea_x000d_2011-2015</c:v>
                </c:pt>
                <c:pt idx="6">
                  <c:v>India_x000d_2012-2021</c:v>
                </c:pt>
                <c:pt idx="7">
                  <c:v>Mexico_x000d_2011-2016</c:v>
                </c:pt>
                <c:pt idx="8">
                  <c:v>Brazil_x000d_2012-2017</c:v>
                </c:pt>
              </c:strCache>
            </c:strRef>
          </c:cat>
          <c:val>
            <c:numRef>
              <c:f>'NEDC L_100Km KmL data'!$C$66:$J$66</c:f>
              <c:numCache>
                <c:formatCode>0%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-2101205016"/>
        <c:axId val="-2100969640"/>
      </c:barChart>
      <c:catAx>
        <c:axId val="-2101205016"/>
        <c:scaling>
          <c:orientation val="minMax"/>
        </c:scaling>
        <c:delete val="0"/>
        <c:axPos val="b"/>
        <c:majorTickMark val="out"/>
        <c:minorTickMark val="none"/>
        <c:tickLblPos val="high"/>
        <c:spPr>
          <a:ln>
            <a:solidFill>
              <a:srgbClr val="45555F">
                <a:lumMod val="100000"/>
              </a:srgbClr>
            </a:solidFill>
          </a:ln>
        </c:spPr>
        <c:txPr>
          <a:bodyPr rot="-5400000" vert="horz"/>
          <a:lstStyle/>
          <a:p>
            <a:pPr>
              <a:defRPr sz="1200" b="1" baseline="0">
                <a:latin typeface="Helvetica Neue"/>
                <a:cs typeface="Helvetica Neue"/>
              </a:defRPr>
            </a:pPr>
            <a:endParaRPr lang="en-US"/>
          </a:p>
        </c:txPr>
        <c:crossAx val="-2100969640"/>
        <c:crosses val="autoZero"/>
        <c:auto val="1"/>
        <c:lblAlgn val="ctr"/>
        <c:lblOffset val="100"/>
        <c:noMultiLvlLbl val="0"/>
      </c:catAx>
      <c:valAx>
        <c:axId val="-21009696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>
                    <a:latin typeface="Helvetica Neue"/>
                    <a:cs typeface="Helvetica Neue"/>
                  </a:defRPr>
                </a:pPr>
                <a:r>
                  <a:rPr lang="en-US" sz="1200">
                    <a:latin typeface="Helvetica Neue"/>
                    <a:cs typeface="Helvetica Neue"/>
                  </a:rPr>
                  <a:t>Overall Reduction</a:t>
                </a:r>
                <a:r>
                  <a:rPr lang="en-US" sz="1200" baseline="0">
                    <a:latin typeface="Helvetica Neue"/>
                    <a:cs typeface="Helvetica Neue"/>
                  </a:rPr>
                  <a:t> </a:t>
                </a:r>
                <a:endParaRPr lang="en-US" sz="1200">
                  <a:latin typeface="Helvetica Neue"/>
                  <a:cs typeface="Helvetica Neue"/>
                </a:endParaRPr>
              </a:p>
            </c:rich>
          </c:tx>
          <c:layout>
            <c:manualLayout>
              <c:xMode val="edge"/>
              <c:yMode val="edge"/>
              <c:x val="0.0107033639143731"/>
              <c:y val="0.369517562478603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ln>
            <a:solidFill>
              <a:srgbClr val="45555F">
                <a:lumMod val="100000"/>
              </a:srgbClr>
            </a:solidFill>
          </a:ln>
        </c:spPr>
        <c:txPr>
          <a:bodyPr/>
          <a:lstStyle/>
          <a:p>
            <a:pPr>
              <a:defRPr sz="1200" b="1">
                <a:latin typeface="Helvetica Neue"/>
                <a:cs typeface="Helvetica Neue"/>
              </a:defRPr>
            </a:pPr>
            <a:endParaRPr lang="en-US"/>
          </a:p>
        </c:txPr>
        <c:crossAx val="-2101205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3589178646247"/>
          <c:y val="0.245654228004108"/>
          <c:w val="0.27373666594428"/>
          <c:h val="0.0912999657651489"/>
        </c:manualLayout>
      </c:layout>
      <c:overlay val="0"/>
      <c:txPr>
        <a:bodyPr/>
        <a:lstStyle/>
        <a:p>
          <a:pPr>
            <a:defRPr sz="1050" b="1">
              <a:latin typeface="Helvetica Neue"/>
              <a:cs typeface="Helvetica Neue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36289099183703"/>
          <c:y val="0.05"/>
          <c:w val="0.872875580919358"/>
          <c:h val="0.9"/>
        </c:manualLayout>
      </c:layout>
      <c:barChart>
        <c:barDir val="col"/>
        <c:grouping val="stacked"/>
        <c:varyColors val="0"/>
        <c:ser>
          <c:idx val="0"/>
          <c:order val="0"/>
          <c:tx>
            <c:v>Enacted</c:v>
          </c:tx>
          <c:spPr>
            <a:solidFill>
              <a:srgbClr val="E47B60"/>
            </a:solidFill>
            <a:ln>
              <a:solidFill>
                <a:srgbClr val="FFFFFF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200" b="1">
                    <a:solidFill>
                      <a:srgbClr val="FFFFFF"/>
                    </a:solidFill>
                    <a:latin typeface="Helvetica Neue"/>
                    <a:cs typeface="Helvetica Neue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'CO2 G_KM data'!$C$47:$K$47</c:f>
              <c:strCache>
                <c:ptCount val="9"/>
                <c:pt idx="0">
                  <c:v>US_x000d_2012-2025</c:v>
                </c:pt>
                <c:pt idx="1">
                  <c:v>Canada_x000d_2010-2025</c:v>
                </c:pt>
                <c:pt idx="2">
                  <c:v>EU_x000d_2012-2021</c:v>
                </c:pt>
                <c:pt idx="3">
                  <c:v>Japan_x000d_2012-2020</c:v>
                </c:pt>
                <c:pt idx="4">
                  <c:v>China_x000d_2012-2020</c:v>
                </c:pt>
                <c:pt idx="5">
                  <c:v>S. Korea_x000d_2011-2015</c:v>
                </c:pt>
                <c:pt idx="6">
                  <c:v>India_x000d_2012-2021</c:v>
                </c:pt>
                <c:pt idx="7">
                  <c:v>Mexico_x000d_2011-2016</c:v>
                </c:pt>
                <c:pt idx="8">
                  <c:v>Brazil_x000d_2012-2017</c:v>
                </c:pt>
              </c:strCache>
            </c:strRef>
          </c:cat>
          <c:val>
            <c:numRef>
              <c:f>'NEDC L_100Km KmL data'!$C$53:$K$53</c:f>
              <c:numCache>
                <c:formatCode>0.0%</c:formatCode>
                <c:ptCount val="9"/>
                <c:pt idx="0">
                  <c:v>0.0426988801746693</c:v>
                </c:pt>
                <c:pt idx="1">
                  <c:v>0.0163753736607816</c:v>
                </c:pt>
                <c:pt idx="2">
                  <c:v>0.0350342124160498</c:v>
                </c:pt>
                <c:pt idx="3">
                  <c:v>0.013715039320748</c:v>
                </c:pt>
                <c:pt idx="4">
                  <c:v>0.021931130391648</c:v>
                </c:pt>
                <c:pt idx="5">
                  <c:v>0.0217529776720929</c:v>
                </c:pt>
                <c:pt idx="6">
                  <c:v>#N/A</c:v>
                </c:pt>
                <c:pt idx="7">
                  <c:v>0.0279112761885257</c:v>
                </c:pt>
                <c:pt idx="8">
                  <c:v>0.0275518482730667</c:v>
                </c:pt>
              </c:numCache>
            </c:numRef>
          </c:val>
        </c:ser>
        <c:ser>
          <c:idx val="1"/>
          <c:order val="1"/>
          <c:tx>
            <c:v>Proposed</c:v>
          </c:tx>
          <c:spPr>
            <a:solidFill>
              <a:srgbClr val="E47B60">
                <a:alpha val="43000"/>
              </a:srgbClr>
            </a:solidFill>
            <a:ln>
              <a:solidFill>
                <a:srgbClr val="FFFFFF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200" b="1">
                    <a:solidFill>
                      <a:srgbClr val="FFFFFF"/>
                    </a:solidFill>
                    <a:latin typeface="Helvetica Neue"/>
                    <a:cs typeface="Helvetica Neue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'CO2 G_KM data'!$C$47:$K$47</c:f>
              <c:strCache>
                <c:ptCount val="9"/>
                <c:pt idx="0">
                  <c:v>US_x000d_2012-2025</c:v>
                </c:pt>
                <c:pt idx="1">
                  <c:v>Canada_x000d_2010-2025</c:v>
                </c:pt>
                <c:pt idx="2">
                  <c:v>EU_x000d_2012-2021</c:v>
                </c:pt>
                <c:pt idx="3">
                  <c:v>Japan_x000d_2012-2020</c:v>
                </c:pt>
                <c:pt idx="4">
                  <c:v>China_x000d_2012-2020</c:v>
                </c:pt>
                <c:pt idx="5">
                  <c:v>S. Korea_x000d_2011-2015</c:v>
                </c:pt>
                <c:pt idx="6">
                  <c:v>India_x000d_2012-2021</c:v>
                </c:pt>
                <c:pt idx="7">
                  <c:v>Mexico_x000d_2011-2016</c:v>
                </c:pt>
                <c:pt idx="8">
                  <c:v>Brazil_x000d_2012-2017</c:v>
                </c:pt>
              </c:strCache>
            </c:strRef>
          </c:cat>
          <c:val>
            <c:numRef>
              <c:f>'NEDC L_100Km KmL data'!$C$60:$J$60</c:f>
              <c:numCache>
                <c:formatCode>0.0%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0.0623964068580808</c:v>
                </c:pt>
                <c:pt idx="5">
                  <c:v>#N/A</c:v>
                </c:pt>
                <c:pt idx="6">
                  <c:v>0.0179316003897062</c:v>
                </c:pt>
                <c:pt idx="7">
                  <c:v>#N/A</c:v>
                </c:pt>
              </c:numCache>
            </c:numRef>
          </c:val>
        </c:ser>
        <c:ser>
          <c:idx val="2"/>
          <c:order val="2"/>
          <c:tx>
            <c:v>Studied</c:v>
          </c:tx>
          <c:spPr>
            <a:pattFill prst="pct20">
              <a:fgClr>
                <a:srgbClr val="E47B60"/>
              </a:fgClr>
              <a:bgClr>
                <a:prstClr val="white"/>
              </a:bgClr>
            </a:pattFill>
            <a:ln>
              <a:solidFill>
                <a:srgbClr val="FFFFFF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200" b="1" i="0">
                    <a:solidFill>
                      <a:srgbClr val="45555F"/>
                    </a:solidFill>
                    <a:latin typeface="Helvetica Neue"/>
                    <a:cs typeface="Helvetica Neue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'CO2 G_KM data'!$C$47:$K$47</c:f>
              <c:strCache>
                <c:ptCount val="9"/>
                <c:pt idx="0">
                  <c:v>US_x000d_2012-2025</c:v>
                </c:pt>
                <c:pt idx="1">
                  <c:v>Canada_x000d_2010-2025</c:v>
                </c:pt>
                <c:pt idx="2">
                  <c:v>EU_x000d_2012-2021</c:v>
                </c:pt>
                <c:pt idx="3">
                  <c:v>Japan_x000d_2012-2020</c:v>
                </c:pt>
                <c:pt idx="4">
                  <c:v>China_x000d_2012-2020</c:v>
                </c:pt>
                <c:pt idx="5">
                  <c:v>S. Korea_x000d_2011-2015</c:v>
                </c:pt>
                <c:pt idx="6">
                  <c:v>India_x000d_2012-2021</c:v>
                </c:pt>
                <c:pt idx="7">
                  <c:v>Mexico_x000d_2011-2016</c:v>
                </c:pt>
                <c:pt idx="8">
                  <c:v>Brazil_x000d_2012-2017</c:v>
                </c:pt>
              </c:strCache>
            </c:strRef>
          </c:cat>
          <c:val>
            <c:numRef>
              <c:f>'NEDC L_100Km KmL data'!$C$67:$J$67</c:f>
              <c:numCache>
                <c:formatCode>0.0%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786028632"/>
        <c:axId val="2110571400"/>
      </c:barChart>
      <c:catAx>
        <c:axId val="1786028632"/>
        <c:scaling>
          <c:orientation val="minMax"/>
        </c:scaling>
        <c:delete val="0"/>
        <c:axPos val="t"/>
        <c:majorTickMark val="out"/>
        <c:minorTickMark val="none"/>
        <c:tickLblPos val="none"/>
        <c:spPr>
          <a:ln>
            <a:noFill/>
          </a:ln>
        </c:spPr>
        <c:txPr>
          <a:bodyPr rot="-5400000" vert="horz"/>
          <a:lstStyle/>
          <a:p>
            <a:pPr>
              <a:defRPr sz="1200" b="1" baseline="0">
                <a:latin typeface="Helvetica Neue"/>
                <a:cs typeface="Helvetica Neue"/>
              </a:defRPr>
            </a:pPr>
            <a:endParaRPr lang="en-US"/>
          </a:p>
        </c:txPr>
        <c:crossAx val="2110571400"/>
        <c:crosses val="autoZero"/>
        <c:auto val="1"/>
        <c:lblAlgn val="ctr"/>
        <c:lblOffset val="100"/>
        <c:noMultiLvlLbl val="0"/>
      </c:catAx>
      <c:valAx>
        <c:axId val="2110571400"/>
        <c:scaling>
          <c:orientation val="maxMin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>
                    <a:latin typeface="Helvetica Neue"/>
                    <a:cs typeface="Helvetica Neue"/>
                  </a:defRPr>
                </a:pPr>
                <a:r>
                  <a:rPr lang="en-US" sz="1200">
                    <a:latin typeface="Helvetica Neue"/>
                    <a:cs typeface="Helvetica Neue"/>
                  </a:rPr>
                  <a:t>Annual Reduction 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spPr>
          <a:ln>
            <a:solidFill>
              <a:srgbClr val="45555F">
                <a:lumMod val="100000"/>
              </a:srgbClr>
            </a:solidFill>
          </a:ln>
        </c:spPr>
        <c:txPr>
          <a:bodyPr/>
          <a:lstStyle/>
          <a:p>
            <a:pPr>
              <a:defRPr sz="1200" b="1">
                <a:latin typeface="Helvetica Neue"/>
                <a:cs typeface="Helvetica Neue"/>
              </a:defRPr>
            </a:pPr>
            <a:endParaRPr lang="en-US"/>
          </a:p>
        </c:txPr>
        <c:crossAx val="178602863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623252787208938"/>
          <c:y val="0.739567475940507"/>
          <c:w val="0.275265717932047"/>
          <c:h val="0.195672025371828"/>
        </c:manualLayout>
      </c:layout>
      <c:overlay val="0"/>
      <c:txPr>
        <a:bodyPr/>
        <a:lstStyle/>
        <a:p>
          <a:pPr>
            <a:defRPr sz="1100" b="1">
              <a:latin typeface="Helvetica Neue"/>
              <a:cs typeface="Helvetica Neue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771220111248"/>
          <c:y val="0.236810407394728"/>
          <c:w val="0.874404632907125"/>
          <c:h val="0.717972201300924"/>
        </c:manualLayout>
      </c:layout>
      <c:barChart>
        <c:barDir val="col"/>
        <c:grouping val="stacked"/>
        <c:varyColors val="0"/>
        <c:ser>
          <c:idx val="0"/>
          <c:order val="0"/>
          <c:tx>
            <c:v>Enacted</c:v>
          </c:tx>
          <c:spPr>
            <a:solidFill>
              <a:srgbClr val="6B7089"/>
            </a:solidFill>
            <a:ln>
              <a:solidFill>
                <a:srgbClr val="FFFFFF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  <a:latin typeface="Helvetica Neue"/>
                    <a:cs typeface="Helvetica Neue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'CO2 G_KM data'!$O$47:$W$47</c:f>
              <c:strCache>
                <c:ptCount val="9"/>
                <c:pt idx="0">
                  <c:v>US_x000d_2012-2025</c:v>
                </c:pt>
                <c:pt idx="1">
                  <c:v>Canada_x000d_2010-2025</c:v>
                </c:pt>
                <c:pt idx="2">
                  <c:v>EU_x000d_2012-2021</c:v>
                </c:pt>
                <c:pt idx="3">
                  <c:v>Japan_x000d_2012-2020</c:v>
                </c:pt>
                <c:pt idx="4">
                  <c:v>China_x000d_2012-2020</c:v>
                </c:pt>
                <c:pt idx="5">
                  <c:v>S. Korea_x000d_2011-2015</c:v>
                </c:pt>
                <c:pt idx="6">
                  <c:v>India_x000d_2012-2021</c:v>
                </c:pt>
                <c:pt idx="7">
                  <c:v>Mexico_x000d_2011-2016</c:v>
                </c:pt>
                <c:pt idx="8">
                  <c:v>Brazil_x000d_2012-2017</c:v>
                </c:pt>
              </c:strCache>
            </c:strRef>
          </c:cat>
          <c:val>
            <c:numRef>
              <c:f>'NEDC L_100Km KmL data'!$O$52:$W$52</c:f>
              <c:numCache>
                <c:formatCode>0%</c:formatCode>
                <c:ptCount val="9"/>
                <c:pt idx="0">
                  <c:v>0.45394516589449</c:v>
                </c:pt>
                <c:pt idx="1">
                  <c:v>0.104242762067773</c:v>
                </c:pt>
                <c:pt idx="2">
                  <c:v>0.29996595928282</c:v>
                </c:pt>
                <c:pt idx="3">
                  <c:v>0.116875979115803</c:v>
                </c:pt>
                <c:pt idx="4">
                  <c:v>0.0848806366047745</c:v>
                </c:pt>
                <c:pt idx="5">
                  <c:v>0.0842137078953662</c:v>
                </c:pt>
                <c:pt idx="6">
                  <c:v>#N/A</c:v>
                </c:pt>
                <c:pt idx="7">
                  <c:v>0.106921873373246</c:v>
                </c:pt>
                <c:pt idx="8">
                  <c:v>0.130374479889043</c:v>
                </c:pt>
              </c:numCache>
            </c:numRef>
          </c:val>
        </c:ser>
        <c:ser>
          <c:idx val="1"/>
          <c:order val="1"/>
          <c:tx>
            <c:v>Proposed</c:v>
          </c:tx>
          <c:spPr>
            <a:solidFill>
              <a:srgbClr val="D0D6DF"/>
            </a:solidFill>
            <a:ln>
              <a:solidFill>
                <a:srgbClr val="FFFFFF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100" b="1">
                    <a:solidFill>
                      <a:srgbClr val="FFFFFF"/>
                    </a:solidFill>
                    <a:latin typeface="Helvetica Neue"/>
                    <a:cs typeface="Helvetica Neue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'CO2 G_KM data'!$O$47:$W$47</c:f>
              <c:strCache>
                <c:ptCount val="9"/>
                <c:pt idx="0">
                  <c:v>US_x000d_2012-2025</c:v>
                </c:pt>
                <c:pt idx="1">
                  <c:v>Canada_x000d_2010-2025</c:v>
                </c:pt>
                <c:pt idx="2">
                  <c:v>EU_x000d_2012-2021</c:v>
                </c:pt>
                <c:pt idx="3">
                  <c:v>Japan_x000d_2012-2020</c:v>
                </c:pt>
                <c:pt idx="4">
                  <c:v>China_x000d_2012-2020</c:v>
                </c:pt>
                <c:pt idx="5">
                  <c:v>S. Korea_x000d_2011-2015</c:v>
                </c:pt>
                <c:pt idx="6">
                  <c:v>India_x000d_2012-2021</c:v>
                </c:pt>
                <c:pt idx="7">
                  <c:v>Mexico_x000d_2011-2016</c:v>
                </c:pt>
                <c:pt idx="8">
                  <c:v>Brazil_x000d_2012-2017</c:v>
                </c:pt>
              </c:strCache>
            </c:strRef>
          </c:cat>
          <c:val>
            <c:numRef>
              <c:f>'NEDC L_100Km KmL data'!$O$59:$W$59</c:f>
              <c:numCache>
                <c:formatCode>0%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0.275403361362919</c:v>
                </c:pt>
                <c:pt idx="5">
                  <c:v>#N/A</c:v>
                </c:pt>
                <c:pt idx="6">
                  <c:v>0.16551724137931</c:v>
                </c:pt>
                <c:pt idx="7">
                  <c:v>#N/A</c:v>
                </c:pt>
                <c:pt idx="8">
                  <c:v>#N/A</c:v>
                </c:pt>
              </c:numCache>
            </c:numRef>
          </c:val>
        </c:ser>
        <c:ser>
          <c:idx val="2"/>
          <c:order val="2"/>
          <c:tx>
            <c:v>Studied</c:v>
          </c:tx>
          <c:spPr>
            <a:pattFill prst="pct20">
              <a:fgClr>
                <a:srgbClr val="6B7089"/>
              </a:fgClr>
              <a:bgClr>
                <a:prstClr val="white"/>
              </a:bgClr>
            </a:pattFill>
            <a:ln>
              <a:solidFill>
                <a:srgbClr val="FFFFFF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200" b="1" i="0">
                    <a:solidFill>
                      <a:schemeClr val="tx2"/>
                    </a:solidFill>
                    <a:latin typeface="Helvetica Neue"/>
                    <a:cs typeface="Helvetica Neue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'CO2 G_KM data'!$O$47:$W$47</c:f>
              <c:strCache>
                <c:ptCount val="9"/>
                <c:pt idx="0">
                  <c:v>US_x000d_2012-2025</c:v>
                </c:pt>
                <c:pt idx="1">
                  <c:v>Canada_x000d_2010-2025</c:v>
                </c:pt>
                <c:pt idx="2">
                  <c:v>EU_x000d_2012-2021</c:v>
                </c:pt>
                <c:pt idx="3">
                  <c:v>Japan_x000d_2012-2020</c:v>
                </c:pt>
                <c:pt idx="4">
                  <c:v>China_x000d_2012-2020</c:v>
                </c:pt>
                <c:pt idx="5">
                  <c:v>S. Korea_x000d_2011-2015</c:v>
                </c:pt>
                <c:pt idx="6">
                  <c:v>India_x000d_2012-2021</c:v>
                </c:pt>
                <c:pt idx="7">
                  <c:v>Mexico_x000d_2011-2016</c:v>
                </c:pt>
                <c:pt idx="8">
                  <c:v>Brazil_x000d_2012-2017</c:v>
                </c:pt>
              </c:strCache>
            </c:strRef>
          </c:cat>
          <c:val>
            <c:numRef>
              <c:f>'NEDC L_100Km KmL data'!$O$66:$W$66</c:f>
              <c:numCache>
                <c:formatCode>0%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785890216"/>
        <c:axId val="1787658024"/>
      </c:barChart>
      <c:catAx>
        <c:axId val="1785890216"/>
        <c:scaling>
          <c:orientation val="minMax"/>
        </c:scaling>
        <c:delete val="0"/>
        <c:axPos val="b"/>
        <c:majorTickMark val="out"/>
        <c:minorTickMark val="none"/>
        <c:tickLblPos val="high"/>
        <c:spPr>
          <a:ln>
            <a:solidFill>
              <a:srgbClr val="45555F">
                <a:lumMod val="100000"/>
              </a:srgbClr>
            </a:solidFill>
          </a:ln>
        </c:spPr>
        <c:txPr>
          <a:bodyPr rot="-5400000" vert="horz"/>
          <a:lstStyle/>
          <a:p>
            <a:pPr>
              <a:defRPr sz="1200" b="1" baseline="0">
                <a:latin typeface="Helvetica Neue"/>
                <a:cs typeface="Helvetica Neue"/>
              </a:defRPr>
            </a:pPr>
            <a:endParaRPr lang="en-US"/>
          </a:p>
        </c:txPr>
        <c:crossAx val="1787658024"/>
        <c:crosses val="autoZero"/>
        <c:auto val="1"/>
        <c:lblAlgn val="ctr"/>
        <c:lblOffset val="100"/>
        <c:noMultiLvlLbl val="0"/>
      </c:catAx>
      <c:valAx>
        <c:axId val="17876580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>
                    <a:latin typeface="Helvetica Neue"/>
                    <a:cs typeface="Helvetica Neue"/>
                  </a:defRPr>
                </a:pPr>
                <a:r>
                  <a:rPr lang="en-US" sz="1200">
                    <a:latin typeface="Helvetica Neue"/>
                    <a:cs typeface="Helvetica Neue"/>
                  </a:rPr>
                  <a:t>Overall Reduction</a:t>
                </a:r>
                <a:r>
                  <a:rPr lang="en-US" sz="1200" baseline="0">
                    <a:latin typeface="Helvetica Neue"/>
                    <a:cs typeface="Helvetica Neue"/>
                  </a:rPr>
                  <a:t> </a:t>
                </a:r>
                <a:endParaRPr lang="en-US" sz="1200">
                  <a:latin typeface="Helvetica Neue"/>
                  <a:cs typeface="Helvetica Neue"/>
                </a:endParaRPr>
              </a:p>
            </c:rich>
          </c:tx>
          <c:layout>
            <c:manualLayout>
              <c:xMode val="edge"/>
              <c:yMode val="edge"/>
              <c:x val="0.0107033639143731"/>
              <c:y val="0.369517562478603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ln>
            <a:solidFill>
              <a:srgbClr val="45555F">
                <a:lumMod val="100000"/>
              </a:srgbClr>
            </a:solidFill>
          </a:ln>
        </c:spPr>
        <c:txPr>
          <a:bodyPr/>
          <a:lstStyle/>
          <a:p>
            <a:pPr>
              <a:defRPr sz="1200" b="1">
                <a:latin typeface="Helvetica Neue"/>
                <a:cs typeface="Helvetica Neue"/>
              </a:defRPr>
            </a:pPr>
            <a:endParaRPr lang="en-US"/>
          </a:p>
        </c:txPr>
        <c:crossAx val="1785890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3589178646247"/>
          <c:y val="0.245654228004108"/>
          <c:w val="0.27373666594428"/>
          <c:h val="0.0912999657651489"/>
        </c:manualLayout>
      </c:layout>
      <c:overlay val="0"/>
      <c:txPr>
        <a:bodyPr/>
        <a:lstStyle/>
        <a:p>
          <a:pPr>
            <a:defRPr sz="1050" b="1">
              <a:latin typeface="Helvetica Neue"/>
              <a:cs typeface="Helvetica Neue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15430673875255"/>
          <c:y val="0.05"/>
          <c:w val="0.863357328034616"/>
          <c:h val="0.9"/>
        </c:manualLayout>
      </c:layout>
      <c:barChart>
        <c:barDir val="col"/>
        <c:grouping val="stacked"/>
        <c:varyColors val="0"/>
        <c:ser>
          <c:idx val="0"/>
          <c:order val="0"/>
          <c:tx>
            <c:v>Enacted</c:v>
          </c:tx>
          <c:spPr>
            <a:solidFill>
              <a:srgbClr val="E47B60"/>
            </a:solidFill>
            <a:ln>
              <a:solidFill>
                <a:srgbClr val="FFFFFF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200" b="1">
                    <a:solidFill>
                      <a:srgbClr val="FFFFFF"/>
                    </a:solidFill>
                    <a:latin typeface="Helvetica Neue"/>
                    <a:cs typeface="Helvetica Neue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'NEDC L_100Km KmL data'!$C$46:$K$46</c:f>
              <c:strCache>
                <c:ptCount val="9"/>
                <c:pt idx="0">
                  <c:v>US_x000d_2011-2025</c:v>
                </c:pt>
                <c:pt idx="1">
                  <c:v>Canada_x000d_2010-2015-2025</c:v>
                </c:pt>
                <c:pt idx="2">
                  <c:v>EU_x000d_2011-2020</c:v>
                </c:pt>
                <c:pt idx="3">
                  <c:v>Japan_x000d_2011-2020</c:v>
                </c:pt>
                <c:pt idx="4">
                  <c:v>China_x000d_2011-2015-2020</c:v>
                </c:pt>
                <c:pt idx="5">
                  <c:v>S. Korea_x000d_2011-2015</c:v>
                </c:pt>
                <c:pt idx="6">
                  <c:v>India_x000d_2011-2021</c:v>
                </c:pt>
                <c:pt idx="7">
                  <c:v>Mexico_x000d_2011-2016</c:v>
                </c:pt>
                <c:pt idx="8">
                  <c:v>Brazil_x000d_2012-2017</c:v>
                </c:pt>
              </c:strCache>
            </c:strRef>
          </c:cat>
          <c:val>
            <c:numRef>
              <c:f>'NEDC L_100Km KmL data'!$O$53:$W$53</c:f>
              <c:numCache>
                <c:formatCode>0.0%</c:formatCode>
                <c:ptCount val="9"/>
                <c:pt idx="0">
                  <c:v>0.0422963090958452</c:v>
                </c:pt>
                <c:pt idx="1">
                  <c:v>0.021776559727144</c:v>
                </c:pt>
                <c:pt idx="2">
                  <c:v>0.0350342124160498</c:v>
                </c:pt>
                <c:pt idx="3">
                  <c:v>0.013715039320748</c:v>
                </c:pt>
                <c:pt idx="4">
                  <c:v>0.021931130391648</c:v>
                </c:pt>
                <c:pt idx="5">
                  <c:v>0.0217529776720929</c:v>
                </c:pt>
                <c:pt idx="6">
                  <c:v>#N/A</c:v>
                </c:pt>
                <c:pt idx="7">
                  <c:v>0.0223624127637838</c:v>
                </c:pt>
                <c:pt idx="8">
                  <c:v>0.0275518482730667</c:v>
                </c:pt>
              </c:numCache>
            </c:numRef>
          </c:val>
        </c:ser>
        <c:ser>
          <c:idx val="1"/>
          <c:order val="1"/>
          <c:tx>
            <c:v>Proposed</c:v>
          </c:tx>
          <c:spPr>
            <a:solidFill>
              <a:srgbClr val="E47B60">
                <a:alpha val="43000"/>
              </a:srgbClr>
            </a:solidFill>
            <a:ln>
              <a:solidFill>
                <a:srgbClr val="FFFFFF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200" b="1">
                    <a:solidFill>
                      <a:srgbClr val="FFFFFF"/>
                    </a:solidFill>
                    <a:latin typeface="Helvetica Neue"/>
                    <a:cs typeface="Helvetica Neue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'NEDC L_100Km KmL data'!$C$46:$K$46</c:f>
              <c:strCache>
                <c:ptCount val="9"/>
                <c:pt idx="0">
                  <c:v>US_x000d_2011-2025</c:v>
                </c:pt>
                <c:pt idx="1">
                  <c:v>Canada_x000d_2010-2015-2025</c:v>
                </c:pt>
                <c:pt idx="2">
                  <c:v>EU_x000d_2011-2020</c:v>
                </c:pt>
                <c:pt idx="3">
                  <c:v>Japan_x000d_2011-2020</c:v>
                </c:pt>
                <c:pt idx="4">
                  <c:v>China_x000d_2011-2015-2020</c:v>
                </c:pt>
                <c:pt idx="5">
                  <c:v>S. Korea_x000d_2011-2015</c:v>
                </c:pt>
                <c:pt idx="6">
                  <c:v>India_x000d_2011-2021</c:v>
                </c:pt>
                <c:pt idx="7">
                  <c:v>Mexico_x000d_2011-2016</c:v>
                </c:pt>
                <c:pt idx="8">
                  <c:v>Brazil_x000d_2012-2017</c:v>
                </c:pt>
              </c:strCache>
            </c:strRef>
          </c:cat>
          <c:val>
            <c:numRef>
              <c:f>'NEDC L_100Km KmL data'!$O$60:$W$60</c:f>
              <c:numCache>
                <c:formatCode>0.0%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0.0623964068580808</c:v>
                </c:pt>
                <c:pt idx="5">
                  <c:v>#N/A</c:v>
                </c:pt>
                <c:pt idx="6">
                  <c:v>0.0179316003897062</c:v>
                </c:pt>
                <c:pt idx="7">
                  <c:v>#N/A</c:v>
                </c:pt>
                <c:pt idx="8">
                  <c:v>#N/A</c:v>
                </c:pt>
              </c:numCache>
            </c:numRef>
          </c:val>
        </c:ser>
        <c:ser>
          <c:idx val="2"/>
          <c:order val="2"/>
          <c:tx>
            <c:v>Studied</c:v>
          </c:tx>
          <c:spPr>
            <a:pattFill prst="pct20">
              <a:fgClr>
                <a:srgbClr val="E47B60"/>
              </a:fgClr>
              <a:bgClr>
                <a:prstClr val="white"/>
              </a:bgClr>
            </a:pattFill>
            <a:ln>
              <a:solidFill>
                <a:srgbClr val="FFFFFF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200" b="1" i="0">
                    <a:solidFill>
                      <a:srgbClr val="45555F"/>
                    </a:solidFill>
                    <a:latin typeface="Helvetica Neue"/>
                    <a:cs typeface="Helvetica Neue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'NEDC L_100Km KmL data'!$C$46:$K$46</c:f>
              <c:strCache>
                <c:ptCount val="9"/>
                <c:pt idx="0">
                  <c:v>US_x000d_2011-2025</c:v>
                </c:pt>
                <c:pt idx="1">
                  <c:v>Canada_x000d_2010-2015-2025</c:v>
                </c:pt>
                <c:pt idx="2">
                  <c:v>EU_x000d_2011-2020</c:v>
                </c:pt>
                <c:pt idx="3">
                  <c:v>Japan_x000d_2011-2020</c:v>
                </c:pt>
                <c:pt idx="4">
                  <c:v>China_x000d_2011-2015-2020</c:v>
                </c:pt>
                <c:pt idx="5">
                  <c:v>S. Korea_x000d_2011-2015</c:v>
                </c:pt>
                <c:pt idx="6">
                  <c:v>India_x000d_2011-2021</c:v>
                </c:pt>
                <c:pt idx="7">
                  <c:v>Mexico_x000d_2011-2016</c:v>
                </c:pt>
                <c:pt idx="8">
                  <c:v>Brazil_x000d_2012-2017</c:v>
                </c:pt>
              </c:strCache>
            </c:strRef>
          </c:cat>
          <c:val>
            <c:numRef>
              <c:f>'NEDC L_100Km KmL data'!$O$67:$W$67</c:f>
              <c:numCache>
                <c:formatCode>0.0%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120368984"/>
        <c:axId val="1787230216"/>
      </c:barChart>
      <c:catAx>
        <c:axId val="2120368984"/>
        <c:scaling>
          <c:orientation val="minMax"/>
        </c:scaling>
        <c:delete val="0"/>
        <c:axPos val="t"/>
        <c:majorTickMark val="out"/>
        <c:minorTickMark val="none"/>
        <c:tickLblPos val="none"/>
        <c:spPr>
          <a:ln>
            <a:noFill/>
          </a:ln>
        </c:spPr>
        <c:txPr>
          <a:bodyPr rot="-5400000" vert="horz"/>
          <a:lstStyle/>
          <a:p>
            <a:pPr>
              <a:defRPr sz="1200" b="1" baseline="0">
                <a:latin typeface="Helvetica Neue"/>
                <a:cs typeface="Helvetica Neue"/>
              </a:defRPr>
            </a:pPr>
            <a:endParaRPr lang="en-US"/>
          </a:p>
        </c:txPr>
        <c:crossAx val="1787230216"/>
        <c:crosses val="autoZero"/>
        <c:auto val="1"/>
        <c:lblAlgn val="ctr"/>
        <c:lblOffset val="100"/>
        <c:noMultiLvlLbl val="0"/>
      </c:catAx>
      <c:valAx>
        <c:axId val="1787230216"/>
        <c:scaling>
          <c:orientation val="maxMin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>
                    <a:latin typeface="Helvetica Neue"/>
                    <a:cs typeface="Helvetica Neue"/>
                  </a:defRPr>
                </a:pPr>
                <a:r>
                  <a:rPr lang="en-US" sz="1200">
                    <a:latin typeface="Helvetica Neue"/>
                    <a:cs typeface="Helvetica Neue"/>
                  </a:rPr>
                  <a:t>Annual Reduction 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spPr>
          <a:ln>
            <a:solidFill>
              <a:srgbClr val="45555F">
                <a:lumMod val="100000"/>
              </a:srgbClr>
            </a:solidFill>
          </a:ln>
        </c:spPr>
        <c:txPr>
          <a:bodyPr/>
          <a:lstStyle/>
          <a:p>
            <a:pPr>
              <a:defRPr sz="1200" b="1">
                <a:latin typeface="Helvetica Neue"/>
                <a:cs typeface="Helvetica Neue"/>
              </a:defRPr>
            </a:pPr>
            <a:endParaRPr lang="en-US"/>
          </a:p>
        </c:txPr>
        <c:crossAx val="212036898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623252787208938"/>
          <c:y val="0.739567475940507"/>
          <c:w val="0.275265717932047"/>
          <c:h val="0.195672025371828"/>
        </c:manualLayout>
      </c:layout>
      <c:overlay val="0"/>
      <c:txPr>
        <a:bodyPr/>
        <a:lstStyle/>
        <a:p>
          <a:pPr>
            <a:defRPr sz="1100" b="1">
              <a:latin typeface="Helvetica Neue"/>
              <a:cs typeface="Helvetica Neue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371459569641"/>
          <c:y val="0.0155449145846389"/>
          <c:w val="0.704416213074037"/>
          <c:h val="0.798841514584078"/>
        </c:manualLayout>
      </c:layout>
      <c:scatterChart>
        <c:scatterStyle val="lineMarker"/>
        <c:varyColors val="0"/>
        <c:ser>
          <c:idx val="0"/>
          <c:order val="0"/>
          <c:tx>
            <c:v>US</c:v>
          </c:tx>
          <c:spPr>
            <a:ln w="31750">
              <a:solidFill>
                <a:srgbClr val="6B7089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6B7089"/>
              </a:solidFill>
              <a:ln>
                <a:solidFill>
                  <a:srgbClr val="6B7089"/>
                </a:solidFill>
              </a:ln>
            </c:spPr>
          </c:marker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Pt>
            <c:idx val="15"/>
            <c:bubble3D val="0"/>
          </c:dPt>
          <c:dPt>
            <c:idx val="18"/>
            <c:bubble3D val="0"/>
          </c:dPt>
          <c:dPt>
            <c:idx val="19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Pt>
            <c:idx val="20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Pt>
            <c:idx val="21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Pt>
            <c:idx val="22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Pt>
            <c:idx val="23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Pt>
            <c:idx val="24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Pt>
            <c:idx val="25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Pt>
            <c:idx val="26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Pt>
            <c:idx val="27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Pt>
            <c:idx val="28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Pt>
            <c:idx val="29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Pt>
            <c:idx val="30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Lbls>
            <c:dLbl>
              <c:idx val="30"/>
              <c:layout>
                <c:manualLayout>
                  <c:x val="0.00296208530805687"/>
                  <c:y val="0.0"/>
                </c:manualLayout>
              </c:layout>
              <c:tx>
                <c:rich>
                  <a:bodyPr/>
                  <a:lstStyle/>
                  <a:p>
                    <a:pPr>
                      <a:defRPr sz="1100">
                        <a:solidFill>
                          <a:srgbClr val="6B7089"/>
                        </a:solidFill>
                      </a:defRPr>
                    </a:pPr>
                    <a:r>
                      <a:rPr lang="en-US" sz="1100">
                        <a:solidFill>
                          <a:srgbClr val="6B7089"/>
                        </a:solidFill>
                      </a:rPr>
                      <a:t>US 2025</a:t>
                    </a:r>
                    <a:r>
                      <a:rPr lang="en-US" sz="1100" b="1" i="0" u="none" strike="noStrike" baseline="30000">
                        <a:effectLst/>
                      </a:rPr>
                      <a:t>[2]</a:t>
                    </a:r>
                    <a:r>
                      <a:rPr lang="en-US" sz="1100" b="1" i="0" u="none" strike="noStrike" baseline="0"/>
                      <a:t> </a:t>
                    </a:r>
                    <a:r>
                      <a:rPr lang="en-US" sz="1100">
                        <a:solidFill>
                          <a:srgbClr val="6B7089"/>
                        </a:solidFill>
                      </a:rPr>
                      <a:t>: 4.4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'NEDC L_100Km KmL data'!$A$12:$A$42</c:f>
              <c:numCache>
                <c:formatCode>General</c:formatCode>
                <c:ptCount val="31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  <c:pt idx="20">
                  <c:v>2015.0</c:v>
                </c:pt>
                <c:pt idx="21">
                  <c:v>2016.0</c:v>
                </c:pt>
                <c:pt idx="22">
                  <c:v>2017.0</c:v>
                </c:pt>
                <c:pt idx="23">
                  <c:v>2018.0</c:v>
                </c:pt>
                <c:pt idx="24">
                  <c:v>2019.0</c:v>
                </c:pt>
                <c:pt idx="25">
                  <c:v>2020.0</c:v>
                </c:pt>
                <c:pt idx="26">
                  <c:v>2021.0</c:v>
                </c:pt>
                <c:pt idx="27">
                  <c:v>2022.0</c:v>
                </c:pt>
                <c:pt idx="28">
                  <c:v>2023.0</c:v>
                </c:pt>
                <c:pt idx="29">
                  <c:v>2024.0</c:v>
                </c:pt>
                <c:pt idx="30">
                  <c:v>2025.0</c:v>
                </c:pt>
              </c:numCache>
            </c:numRef>
          </c:xVal>
          <c:yVal>
            <c:numRef>
              <c:f>'NEDC L_100Km KmL data'!$C$12:$C$42</c:f>
              <c:numCache>
                <c:formatCode>General</c:formatCode>
                <c:ptCount val="31"/>
                <c:pt idx="5" formatCode="0.0">
                  <c:v>9.595520863126296</c:v>
                </c:pt>
                <c:pt idx="6" formatCode="0.0">
                  <c:v>9.52046972923823</c:v>
                </c:pt>
                <c:pt idx="7" formatCode="0.0">
                  <c:v>9.373681591334323</c:v>
                </c:pt>
                <c:pt idx="8" formatCode="0.0">
                  <c:v>9.231154277055081</c:v>
                </c:pt>
                <c:pt idx="9" formatCode="0.0">
                  <c:v>9.301896843336185</c:v>
                </c:pt>
                <c:pt idx="10" formatCode="0.0">
                  <c:v>9.09270746362124</c:v>
                </c:pt>
                <c:pt idx="11" formatCode="0.0">
                  <c:v>9.161431680370288</c:v>
                </c:pt>
                <c:pt idx="12" formatCode="0.0">
                  <c:v>8.859737103721927</c:v>
                </c:pt>
                <c:pt idx="13" formatCode="0.0">
                  <c:v>8.763347368793461</c:v>
                </c:pt>
                <c:pt idx="14" formatCode="0.0">
                  <c:v>8.309968002062831</c:v>
                </c:pt>
                <c:pt idx="15" formatCode="0.0">
                  <c:v>8.031837776413024</c:v>
                </c:pt>
                <c:pt idx="16" formatCode="0.0">
                  <c:v>8.113392211610197</c:v>
                </c:pt>
                <c:pt idx="17" formatCode="0.0">
                  <c:v>7.6</c:v>
                </c:pt>
                <c:pt idx="18" formatCode="0.0">
                  <c:v>7.5</c:v>
                </c:pt>
                <c:pt idx="19" formatCode="0.0">
                  <c:v>7.455050296246223</c:v>
                </c:pt>
                <c:pt idx="20" formatCode="0.0">
                  <c:v>7.162777368665937</c:v>
                </c:pt>
                <c:pt idx="21" formatCode="0.0">
                  <c:v>6.831787215119136</c:v>
                </c:pt>
                <c:pt idx="22" formatCode="0.0">
                  <c:v>6.403170621822948</c:v>
                </c:pt>
                <c:pt idx="23" formatCode="0.0">
                  <c:v>6.156257474259937</c:v>
                </c:pt>
                <c:pt idx="24" formatCode="0.0">
                  <c:v>5.918489787833306</c:v>
                </c:pt>
                <c:pt idx="25" formatCode="0.0">
                  <c:v>5.669113634449117</c:v>
                </c:pt>
                <c:pt idx="26" formatCode="0.0">
                  <c:v>5.415071796679906</c:v>
                </c:pt>
                <c:pt idx="27" formatCode="0.0">
                  <c:v>5.150949466542927</c:v>
                </c:pt>
                <c:pt idx="28" formatCode="0.0">
                  <c:v>4.898893160247854</c:v>
                </c:pt>
                <c:pt idx="29" formatCode="0.0">
                  <c:v>4.658542185623576</c:v>
                </c:pt>
                <c:pt idx="30" formatCode="0.0">
                  <c:v>4.430357038143742</c:v>
                </c:pt>
              </c:numCache>
            </c:numRef>
          </c:yVal>
          <c:smooth val="0"/>
        </c:ser>
        <c:ser>
          <c:idx val="3"/>
          <c:order val="1"/>
          <c:tx>
            <c:v>Canada</c:v>
          </c:tx>
          <c:spPr>
            <a:ln w="31750">
              <a:solidFill>
                <a:srgbClr val="C0DA8B"/>
              </a:solidFill>
            </a:ln>
          </c:spPr>
          <c:marker>
            <c:symbol val="circle"/>
            <c:size val="4"/>
            <c:spPr>
              <a:solidFill>
                <a:srgbClr val="C0DA8B"/>
              </a:solidFill>
              <a:ln>
                <a:solidFill>
                  <a:srgbClr val="C0DA8B"/>
                </a:solidFill>
              </a:ln>
            </c:spPr>
          </c:marker>
          <c:dPt>
            <c:idx val="19"/>
            <c:bubble3D val="0"/>
            <c:spPr>
              <a:ln w="31750">
                <a:solidFill>
                  <a:srgbClr val="C0DA8B"/>
                </a:solidFill>
                <a:prstDash val="dash"/>
              </a:ln>
            </c:spPr>
          </c:dPt>
          <c:dPt>
            <c:idx val="20"/>
            <c:bubble3D val="0"/>
            <c:spPr>
              <a:ln w="31750">
                <a:solidFill>
                  <a:srgbClr val="C0DA8B"/>
                </a:solidFill>
                <a:prstDash val="dash"/>
              </a:ln>
            </c:spPr>
          </c:dPt>
          <c:dPt>
            <c:idx val="21"/>
            <c:bubble3D val="0"/>
            <c:spPr>
              <a:ln w="31750">
                <a:solidFill>
                  <a:srgbClr val="C0DA8B"/>
                </a:solidFill>
                <a:prstDash val="dash"/>
              </a:ln>
            </c:spPr>
          </c:dPt>
          <c:dPt>
            <c:idx val="22"/>
            <c:bubble3D val="0"/>
            <c:spPr>
              <a:ln w="31750">
                <a:solidFill>
                  <a:srgbClr val="C0DA8B"/>
                </a:solidFill>
                <a:prstDash val="sysDash"/>
              </a:ln>
            </c:spPr>
          </c:dPt>
          <c:dPt>
            <c:idx val="23"/>
            <c:bubble3D val="0"/>
            <c:spPr>
              <a:ln w="31750">
                <a:solidFill>
                  <a:srgbClr val="C0DA8B"/>
                </a:solidFill>
                <a:prstDash val="sysDash"/>
              </a:ln>
            </c:spPr>
          </c:dPt>
          <c:dPt>
            <c:idx val="24"/>
            <c:bubble3D val="0"/>
            <c:spPr>
              <a:ln w="31750">
                <a:solidFill>
                  <a:srgbClr val="C0DA8B"/>
                </a:solidFill>
                <a:prstDash val="sysDash"/>
              </a:ln>
            </c:spPr>
          </c:dPt>
          <c:dPt>
            <c:idx val="25"/>
            <c:bubble3D val="0"/>
            <c:spPr>
              <a:ln w="31750">
                <a:solidFill>
                  <a:srgbClr val="C0DA8B"/>
                </a:solidFill>
                <a:prstDash val="sysDash"/>
              </a:ln>
            </c:spPr>
          </c:dPt>
          <c:dPt>
            <c:idx val="26"/>
            <c:bubble3D val="0"/>
            <c:spPr>
              <a:ln w="31750">
                <a:solidFill>
                  <a:srgbClr val="C0DA8B"/>
                </a:solidFill>
                <a:prstDash val="sysDash"/>
              </a:ln>
            </c:spPr>
          </c:dPt>
          <c:dPt>
            <c:idx val="27"/>
            <c:bubble3D val="0"/>
            <c:spPr>
              <a:ln w="31750">
                <a:solidFill>
                  <a:srgbClr val="C0DA8B"/>
                </a:solidFill>
                <a:prstDash val="sysDash"/>
              </a:ln>
            </c:spPr>
          </c:dPt>
          <c:dPt>
            <c:idx val="28"/>
            <c:bubble3D val="0"/>
            <c:spPr>
              <a:ln w="31750">
                <a:solidFill>
                  <a:srgbClr val="C0DA8B"/>
                </a:solidFill>
                <a:prstDash val="sysDash"/>
              </a:ln>
            </c:spPr>
          </c:dPt>
          <c:dPt>
            <c:idx val="29"/>
            <c:bubble3D val="0"/>
            <c:spPr>
              <a:ln w="31750">
                <a:solidFill>
                  <a:srgbClr val="C0DA8B"/>
                </a:solidFill>
                <a:prstDash val="sysDash"/>
              </a:ln>
            </c:spPr>
          </c:dPt>
          <c:dPt>
            <c:idx val="30"/>
            <c:marker>
              <c:spPr>
                <a:solidFill>
                  <a:srgbClr val="C0DA8B"/>
                </a:solidFill>
                <a:ln>
                  <a:solidFill>
                    <a:srgbClr val="C0DA8B"/>
                  </a:solidFill>
                  <a:prstDash val="sysDash"/>
                </a:ln>
              </c:spPr>
            </c:marker>
            <c:bubble3D val="0"/>
            <c:spPr>
              <a:ln w="31750">
                <a:solidFill>
                  <a:srgbClr val="C0DA8B"/>
                </a:solidFill>
                <a:prstDash val="sysDash"/>
              </a:ln>
            </c:spPr>
          </c:dPt>
          <c:dLbls>
            <c:dLbl>
              <c:idx val="21"/>
              <c:layout>
                <c:manualLayout>
                  <c:x val="0.25167827354914"/>
                  <c:y val="0.169757946923301"/>
                </c:manualLayout>
              </c:layout>
              <c:tx>
                <c:rich>
                  <a:bodyPr/>
                  <a:lstStyle/>
                  <a:p>
                    <a:r>
                      <a:rPr lang="en-US" sz="1050">
                        <a:solidFill>
                          <a:schemeClr val="accent5">
                            <a:lumMod val="60000"/>
                            <a:lumOff val="40000"/>
                          </a:schemeClr>
                        </a:solidFill>
                      </a:rPr>
                      <a:t>Canada 2025: 4.4</a:t>
                    </a:r>
                    <a:endParaRPr lang="en-US" sz="1050">
                      <a:solidFill>
                        <a:schemeClr val="accent5"/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>
                <c:manualLayout>
                  <c:x val="-1.16652085047381E-7"/>
                  <c:y val="0.0305010893246187"/>
                </c:manualLayout>
              </c:layout>
              <c:tx>
                <c:rich>
                  <a:bodyPr/>
                  <a:lstStyle/>
                  <a:p>
                    <a:r>
                      <a:rPr lang="en-US" sz="1050"/>
                      <a:t>Canada 2025: 4.4</a:t>
                    </a:r>
                    <a:endParaRPr lang="en-US" sz="100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>
                    <a:solidFill>
                      <a:schemeClr val="accent5">
                        <a:lumMod val="60000"/>
                        <a:lumOff val="40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'NEDC L_100Km KmL data'!$A$12:$A$42</c:f>
              <c:numCache>
                <c:formatCode>General</c:formatCode>
                <c:ptCount val="31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  <c:pt idx="20">
                  <c:v>2015.0</c:v>
                </c:pt>
                <c:pt idx="21">
                  <c:v>2016.0</c:v>
                </c:pt>
                <c:pt idx="22">
                  <c:v>2017.0</c:v>
                </c:pt>
                <c:pt idx="23">
                  <c:v>2018.0</c:v>
                </c:pt>
                <c:pt idx="24">
                  <c:v>2019.0</c:v>
                </c:pt>
                <c:pt idx="25">
                  <c:v>2020.0</c:v>
                </c:pt>
                <c:pt idx="26">
                  <c:v>2021.0</c:v>
                </c:pt>
                <c:pt idx="27">
                  <c:v>2022.0</c:v>
                </c:pt>
                <c:pt idx="28">
                  <c:v>2023.0</c:v>
                </c:pt>
                <c:pt idx="29">
                  <c:v>2024.0</c:v>
                </c:pt>
                <c:pt idx="30">
                  <c:v>2025.0</c:v>
                </c:pt>
              </c:numCache>
            </c:numRef>
          </c:xVal>
          <c:yVal>
            <c:numRef>
              <c:f>'NEDC L_100Km KmL data'!$G$12:$G$42</c:f>
              <c:numCache>
                <c:formatCode>General</c:formatCode>
                <c:ptCount val="31"/>
                <c:pt idx="5" formatCode="0.0">
                  <c:v>8.744663230898105</c:v>
                </c:pt>
                <c:pt idx="6" formatCode="0.0">
                  <c:v>8.744663230898105</c:v>
                </c:pt>
                <c:pt idx="7" formatCode="0.0">
                  <c:v>8.62228866659478</c:v>
                </c:pt>
                <c:pt idx="8" formatCode="0.0">
                  <c:v>8.50004826190704</c:v>
                </c:pt>
                <c:pt idx="9" formatCode="0.0">
                  <c:v>8.377943782194213</c:v>
                </c:pt>
                <c:pt idx="10" formatCode="0.0">
                  <c:v>8.255977039895995</c:v>
                </c:pt>
                <c:pt idx="11" formatCode="0.0">
                  <c:v>8.377943782194213</c:v>
                </c:pt>
                <c:pt idx="12" formatCode="0.0">
                  <c:v>8.012464264262057</c:v>
                </c:pt>
                <c:pt idx="13" formatCode="0.0">
                  <c:v>7.890922108917997</c:v>
                </c:pt>
                <c:pt idx="14" formatCode="0.0">
                  <c:v>7.52717700447421</c:v>
                </c:pt>
                <c:pt idx="15" formatCode="0.0">
                  <c:v>7.52717700447421</c:v>
                </c:pt>
                <c:pt idx="16" formatCode="0.0">
                  <c:v>#N/A</c:v>
                </c:pt>
                <c:pt idx="17" formatCode="0.0">
                  <c:v>#N/A</c:v>
                </c:pt>
                <c:pt idx="18" formatCode="0.0">
                  <c:v>7.376616461696438</c:v>
                </c:pt>
                <c:pt idx="19" formatCode="0.0">
                  <c:v>7.103858403221951</c:v>
                </c:pt>
                <c:pt idx="20" formatCode="0.0">
                  <c:v>6.742523282954794</c:v>
                </c:pt>
                <c:pt idx="21" formatCode="0.0">
                  <c:v>#N/A</c:v>
                </c:pt>
                <c:pt idx="22" formatCode="0.0">
                  <c:v>6.404144891591685</c:v>
                </c:pt>
                <c:pt idx="23" formatCode="0.0">
                  <c:v>6.151774351529419</c:v>
                </c:pt>
                <c:pt idx="24" formatCode="0.0">
                  <c:v>5.917703725128777</c:v>
                </c:pt>
                <c:pt idx="25" formatCode="0.0">
                  <c:v>5.672164579907299</c:v>
                </c:pt>
                <c:pt idx="26" formatCode="0.0">
                  <c:v>5.407086744364365</c:v>
                </c:pt>
                <c:pt idx="27" formatCode="0.0">
                  <c:v>5.141538331238287</c:v>
                </c:pt>
                <c:pt idx="28" formatCode="0.0">
                  <c:v>4.899768189305977</c:v>
                </c:pt>
                <c:pt idx="29" formatCode="0.0">
                  <c:v>4.659607268696296</c:v>
                </c:pt>
                <c:pt idx="30" formatCode="0.0">
                  <c:v>4.423557018861242</c:v>
                </c:pt>
              </c:numCache>
            </c:numRef>
          </c:yVal>
          <c:smooth val="0"/>
        </c:ser>
        <c:ser>
          <c:idx val="1"/>
          <c:order val="2"/>
          <c:tx>
            <c:v>Mexico</c:v>
          </c:tx>
          <c:spPr>
            <a:ln w="31750">
              <a:solidFill>
                <a:schemeClr val="accent4"/>
              </a:solidFill>
            </a:ln>
          </c:spPr>
          <c:marker>
            <c:symbol val="circle"/>
            <c:size val="4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dPt>
            <c:idx val="18"/>
            <c:bubble3D val="0"/>
            <c:spPr>
              <a:ln w="31750">
                <a:solidFill>
                  <a:schemeClr val="accent4"/>
                </a:solidFill>
                <a:prstDash val="dash"/>
              </a:ln>
            </c:spPr>
          </c:dPt>
          <c:dPt>
            <c:idx val="19"/>
            <c:bubble3D val="0"/>
            <c:spPr>
              <a:ln w="31750">
                <a:solidFill>
                  <a:schemeClr val="accent4"/>
                </a:solidFill>
                <a:prstDash val="dash"/>
              </a:ln>
            </c:spPr>
          </c:dPt>
          <c:dPt>
            <c:idx val="20"/>
            <c:bubble3D val="0"/>
            <c:spPr>
              <a:ln w="31750">
                <a:solidFill>
                  <a:schemeClr val="accent4"/>
                </a:solidFill>
                <a:prstDash val="dash"/>
              </a:ln>
            </c:spPr>
          </c:dPt>
          <c:dPt>
            <c:idx val="21"/>
            <c:bubble3D val="0"/>
            <c:spPr>
              <a:ln w="31750">
                <a:solidFill>
                  <a:schemeClr val="accent4"/>
                </a:solidFill>
                <a:prstDash val="dash"/>
              </a:ln>
            </c:spPr>
          </c:dPt>
          <c:dPt>
            <c:idx val="25"/>
            <c:marker>
              <c:spPr>
                <a:noFill/>
                <a:ln>
                  <a:solidFill>
                    <a:schemeClr val="accent4"/>
                  </a:solidFill>
                </a:ln>
              </c:spPr>
            </c:marker>
            <c:bubble3D val="0"/>
            <c:spPr>
              <a:ln w="31750">
                <a:solidFill>
                  <a:schemeClr val="accent4"/>
                </a:solidFill>
                <a:prstDash val="sysDash"/>
              </a:ln>
            </c:spPr>
          </c:dPt>
          <c:dLbls>
            <c:dLbl>
              <c:idx val="21"/>
              <c:layout>
                <c:manualLayout>
                  <c:x val="0.00910594972881472"/>
                  <c:y val="-0.015231450229054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solidFill>
                          <a:schemeClr val="accent4">
                            <a:lumMod val="75000"/>
                          </a:schemeClr>
                        </a:solidFill>
                      </a:defRPr>
                    </a:pPr>
                    <a:r>
                      <a:rPr lang="en-US" sz="1000">
                        <a:solidFill>
                          <a:schemeClr val="accent4">
                            <a:lumMod val="75000"/>
                          </a:schemeClr>
                        </a:solidFill>
                      </a:rPr>
                      <a:t>Mexico 2016: 6.5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0.0133308313372212"/>
                  <c:y val="0.0130757954868313"/>
                </c:manualLayout>
              </c:layout>
              <c:tx>
                <c:rich>
                  <a:bodyPr/>
                  <a:lstStyle/>
                  <a:p>
                    <a:pPr>
                      <a:defRPr sz="1050">
                        <a:solidFill>
                          <a:schemeClr val="accent4"/>
                        </a:solidFill>
                      </a:defRPr>
                    </a:pPr>
                    <a:r>
                      <a:rPr lang="en-US" sz="1050">
                        <a:solidFill>
                          <a:schemeClr val="accent4"/>
                        </a:solidFill>
                      </a:rPr>
                      <a:t>India:4.8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'NEDC L_100Km KmL data'!$A$12:$A$42</c:f>
              <c:numCache>
                <c:formatCode>General</c:formatCode>
                <c:ptCount val="31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  <c:pt idx="20">
                  <c:v>2015.0</c:v>
                </c:pt>
                <c:pt idx="21">
                  <c:v>2016.0</c:v>
                </c:pt>
                <c:pt idx="22">
                  <c:v>2017.0</c:v>
                </c:pt>
                <c:pt idx="23">
                  <c:v>2018.0</c:v>
                </c:pt>
                <c:pt idx="24">
                  <c:v>2019.0</c:v>
                </c:pt>
                <c:pt idx="25">
                  <c:v>2020.0</c:v>
                </c:pt>
                <c:pt idx="26">
                  <c:v>2021.0</c:v>
                </c:pt>
                <c:pt idx="27">
                  <c:v>2022.0</c:v>
                </c:pt>
                <c:pt idx="28">
                  <c:v>2023.0</c:v>
                </c:pt>
                <c:pt idx="29">
                  <c:v>2024.0</c:v>
                </c:pt>
                <c:pt idx="30">
                  <c:v>2025.0</c:v>
                </c:pt>
              </c:numCache>
            </c:numRef>
          </c:xVal>
          <c:yVal>
            <c:numRef>
              <c:f>'NEDC L_100Km KmL data'!$N$12:$N$42</c:f>
              <c:numCache>
                <c:formatCode>General</c:formatCode>
                <c:ptCount val="31"/>
                <c:pt idx="13" formatCode="0.0">
                  <c:v>7.942993907146615</c:v>
                </c:pt>
                <c:pt idx="14" formatCode="0.0">
                  <c:v>7.755113532034735</c:v>
                </c:pt>
                <c:pt idx="15" formatCode="0.0">
                  <c:v>7.564218705726133</c:v>
                </c:pt>
                <c:pt idx="16" formatCode="0.0">
                  <c:v>7.333863264135331</c:v>
                </c:pt>
                <c:pt idx="17" formatCode="0.0">
                  <c:v>#N/A</c:v>
                </c:pt>
                <c:pt idx="18" formatCode="0.0">
                  <c:v>7.360581876446472</c:v>
                </c:pt>
                <c:pt idx="19" formatCode="0.0">
                  <c:v>7.162057863137074</c:v>
                </c:pt>
                <c:pt idx="20" formatCode="0.0">
                  <c:v>6.87330763399783</c:v>
                </c:pt>
                <c:pt idx="21" formatCode="0.0">
                  <c:v>6.549712864870756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'NEDC L_100Km KmL data'!$H$11</c:f>
              <c:strCache>
                <c:ptCount val="1"/>
                <c:pt idx="0">
                  <c:v>EU</c:v>
                </c:pt>
              </c:strCache>
            </c:strRef>
          </c:tx>
          <c:spPr>
            <a:ln w="31750">
              <a:solidFill>
                <a:srgbClr val="E897A8"/>
              </a:solidFill>
            </a:ln>
          </c:spPr>
          <c:marker>
            <c:symbol val="circle"/>
            <c:size val="4"/>
            <c:spPr>
              <a:solidFill>
                <a:srgbClr val="E897A8"/>
              </a:solidFill>
              <a:ln>
                <a:solidFill>
                  <a:srgbClr val="E897A8"/>
                </a:solidFill>
              </a:ln>
            </c:spPr>
          </c:marker>
          <c:dPt>
            <c:idx val="20"/>
            <c:bubble3D val="0"/>
            <c:spPr>
              <a:ln w="31750">
                <a:solidFill>
                  <a:srgbClr val="E897A8"/>
                </a:solidFill>
                <a:prstDash val="dash"/>
              </a:ln>
            </c:spPr>
          </c:dPt>
          <c:dPt>
            <c:idx val="25"/>
            <c:bubble3D val="0"/>
            <c:spPr>
              <a:ln w="31750">
                <a:solidFill>
                  <a:srgbClr val="E897A8"/>
                </a:solidFill>
                <a:prstDash val="dash"/>
              </a:ln>
            </c:spPr>
          </c:dPt>
          <c:dPt>
            <c:idx val="26"/>
            <c:bubble3D val="0"/>
            <c:spPr>
              <a:ln w="31750">
                <a:solidFill>
                  <a:srgbClr val="E897A8"/>
                </a:solidFill>
                <a:prstDash val="sysDash"/>
              </a:ln>
            </c:spPr>
          </c:dPt>
          <c:dLbls>
            <c:dLbl>
              <c:idx val="25"/>
              <c:layout>
                <c:manualLayout>
                  <c:x val="-0.00296402894152543"/>
                  <c:y val="0.0283086676991071"/>
                </c:manualLayout>
              </c:layout>
              <c:tx>
                <c:rich>
                  <a:bodyPr/>
                  <a:lstStyle/>
                  <a:p>
                    <a:r>
                      <a:rPr lang="en-US" sz="900">
                        <a:solidFill>
                          <a:srgbClr val="E897A8"/>
                        </a:solidFill>
                      </a:rPr>
                      <a:t>EU 2020: 4.1</a:t>
                    </a:r>
                    <a:endParaRPr lang="en-US" sz="1050">
                      <a:solidFill>
                        <a:srgbClr val="E897A8"/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E897A8"/>
                        </a:solidFill>
                      </a:rPr>
                      <a:t>EU 2021: 4.1</a:t>
                    </a:r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>
                    <a:solidFill>
                      <a:srgbClr val="E897A8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'NEDC L_100Km KmL data'!$A$12:$A$42</c:f>
              <c:numCache>
                <c:formatCode>General</c:formatCode>
                <c:ptCount val="31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  <c:pt idx="20">
                  <c:v>2015.0</c:v>
                </c:pt>
                <c:pt idx="21">
                  <c:v>2016.0</c:v>
                </c:pt>
                <c:pt idx="22">
                  <c:v>2017.0</c:v>
                </c:pt>
                <c:pt idx="23">
                  <c:v>2018.0</c:v>
                </c:pt>
                <c:pt idx="24">
                  <c:v>2019.0</c:v>
                </c:pt>
                <c:pt idx="25">
                  <c:v>2020.0</c:v>
                </c:pt>
                <c:pt idx="26">
                  <c:v>2021.0</c:v>
                </c:pt>
                <c:pt idx="27">
                  <c:v>2022.0</c:v>
                </c:pt>
                <c:pt idx="28">
                  <c:v>2023.0</c:v>
                </c:pt>
                <c:pt idx="29">
                  <c:v>2024.0</c:v>
                </c:pt>
                <c:pt idx="30">
                  <c:v>2025.0</c:v>
                </c:pt>
              </c:numCache>
            </c:numRef>
          </c:xVal>
          <c:yVal>
            <c:numRef>
              <c:f>'NEDC L_100Km KmL data'!$H$12:$H$38</c:f>
              <c:numCache>
                <c:formatCode>General</c:formatCode>
                <c:ptCount val="27"/>
                <c:pt idx="5" formatCode="0.0">
                  <c:v>7.368838413918574</c:v>
                </c:pt>
                <c:pt idx="6" formatCode="0.0">
                  <c:v>7.261857600708374</c:v>
                </c:pt>
                <c:pt idx="7" formatCode="0.0">
                  <c:v>7.154876787498174</c:v>
                </c:pt>
                <c:pt idx="8" formatCode="0.0">
                  <c:v>7.082129834515237</c:v>
                </c:pt>
                <c:pt idx="9" formatCode="0.0">
                  <c:v>6.992265951418668</c:v>
                </c:pt>
                <c:pt idx="10" formatCode="0.0">
                  <c:v>6.94947362613459</c:v>
                </c:pt>
                <c:pt idx="11" formatCode="0.0">
                  <c:v>6.902402068322103</c:v>
                </c:pt>
                <c:pt idx="12" formatCode="0.0">
                  <c:v>6.791142022583494</c:v>
                </c:pt>
                <c:pt idx="13" formatCode="0.0">
                  <c:v>6.572901163634685</c:v>
                </c:pt>
                <c:pt idx="14" formatCode="0.0">
                  <c:v>6.234841793890454</c:v>
                </c:pt>
                <c:pt idx="15" formatCode="0.0">
                  <c:v>6.003763237356423</c:v>
                </c:pt>
                <c:pt idx="16" formatCode="0.0">
                  <c:v>5.806918541049654</c:v>
                </c:pt>
                <c:pt idx="17" formatCode="0.0">
                  <c:v>5.657145402555374</c:v>
                </c:pt>
                <c:pt idx="18" formatCode="0.0">
                  <c:v>5.43462531107816</c:v>
                </c:pt>
                <c:pt idx="19" formatCode="0.0">
                  <c:v>#N/A</c:v>
                </c:pt>
                <c:pt idx="20" formatCode="0.0">
                  <c:v>#N/A</c:v>
                </c:pt>
                <c:pt idx="21" formatCode="0.0">
                  <c:v>#N/A</c:v>
                </c:pt>
                <c:pt idx="22" formatCode="0.0">
                  <c:v>#N/A</c:v>
                </c:pt>
                <c:pt idx="23" formatCode="0.0">
                  <c:v>#N/A</c:v>
                </c:pt>
                <c:pt idx="24" formatCode="0.0">
                  <c:v>#N/A</c:v>
                </c:pt>
                <c:pt idx="25" formatCode="0.0">
                  <c:v>#N/A</c:v>
                </c:pt>
                <c:pt idx="26" formatCode="0.0">
                  <c:v>4.065040650406504</c:v>
                </c:pt>
              </c:numCache>
            </c:numRef>
          </c:yVal>
          <c:smooth val="0"/>
        </c:ser>
        <c:ser>
          <c:idx val="7"/>
          <c:order val="4"/>
          <c:tx>
            <c:strRef>
              <c:f>'NEDC L_100Km KmL data'!$I$11</c:f>
              <c:strCache>
                <c:ptCount val="1"/>
                <c:pt idx="0">
                  <c:v>Japan</c:v>
                </c:pt>
              </c:strCache>
            </c:strRef>
          </c:tx>
          <c:spPr>
            <a:ln w="31750">
              <a:solidFill>
                <a:srgbClr val="F1AC37"/>
              </a:solidFill>
            </a:ln>
          </c:spPr>
          <c:marker>
            <c:symbol val="circle"/>
            <c:size val="4"/>
            <c:spPr>
              <a:solidFill>
                <a:srgbClr val="F1AC37"/>
              </a:solidFill>
              <a:ln>
                <a:solidFill>
                  <a:srgbClr val="F1AC37"/>
                </a:solidFill>
              </a:ln>
            </c:spPr>
          </c:marker>
          <c:dPt>
            <c:idx val="20"/>
            <c:bubble3D val="0"/>
            <c:spPr>
              <a:ln w="31750">
                <a:solidFill>
                  <a:srgbClr val="F1AC37"/>
                </a:solidFill>
                <a:prstDash val="dash"/>
              </a:ln>
            </c:spPr>
          </c:dPt>
          <c:dPt>
            <c:idx val="25"/>
            <c:bubble3D val="0"/>
            <c:spPr>
              <a:ln w="31750">
                <a:solidFill>
                  <a:srgbClr val="F1AC37"/>
                </a:solidFill>
                <a:prstDash val="dash"/>
              </a:ln>
            </c:spPr>
          </c:dPt>
          <c:dLbls>
            <c:dLbl>
              <c:idx val="25"/>
              <c:layout>
                <c:manualLayout>
                  <c:x val="-0.00444604341228814"/>
                  <c:y val="0.00653276946902465"/>
                </c:manualLayout>
              </c:layout>
              <c:tx>
                <c:rich>
                  <a:bodyPr/>
                  <a:lstStyle/>
                  <a:p>
                    <a:pPr>
                      <a:defRPr sz="1050">
                        <a:solidFill>
                          <a:srgbClr val="F1AC37"/>
                        </a:solidFill>
                      </a:defRPr>
                    </a:pPr>
                    <a:r>
                      <a:rPr lang="en-US" sz="1050">
                        <a:solidFill>
                          <a:srgbClr val="F1AC37"/>
                        </a:solidFill>
                      </a:rPr>
                      <a:t>Japan 2020: 4.5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'NEDC L_100Km KmL data'!$A$12:$A$42</c:f>
              <c:numCache>
                <c:formatCode>General</c:formatCode>
                <c:ptCount val="31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  <c:pt idx="20">
                  <c:v>2015.0</c:v>
                </c:pt>
                <c:pt idx="21">
                  <c:v>2016.0</c:v>
                </c:pt>
                <c:pt idx="22">
                  <c:v>2017.0</c:v>
                </c:pt>
                <c:pt idx="23">
                  <c:v>2018.0</c:v>
                </c:pt>
                <c:pt idx="24">
                  <c:v>2019.0</c:v>
                </c:pt>
                <c:pt idx="25">
                  <c:v>2020.0</c:v>
                </c:pt>
                <c:pt idx="26">
                  <c:v>2021.0</c:v>
                </c:pt>
                <c:pt idx="27">
                  <c:v>2022.0</c:v>
                </c:pt>
                <c:pt idx="28">
                  <c:v>2023.0</c:v>
                </c:pt>
                <c:pt idx="29">
                  <c:v>2024.0</c:v>
                </c:pt>
                <c:pt idx="30">
                  <c:v>2025.0</c:v>
                </c:pt>
              </c:numCache>
            </c:numRef>
          </c:xVal>
          <c:yVal>
            <c:numRef>
              <c:f>'NEDC L_100Km KmL data'!$I$12:$I$42</c:f>
              <c:numCache>
                <c:formatCode>General</c:formatCode>
                <c:ptCount val="31"/>
                <c:pt idx="5" formatCode="0.0">
                  <c:v>7.242728368856135</c:v>
                </c:pt>
                <c:pt idx="6" formatCode="0.0">
                  <c:v>7.002907618528184</c:v>
                </c:pt>
                <c:pt idx="7" formatCode="0.0">
                  <c:v>6.73609334363209</c:v>
                </c:pt>
                <c:pt idx="8" formatCode="0.0">
                  <c:v>6.69367074567456</c:v>
                </c:pt>
                <c:pt idx="9" formatCode="0.0">
                  <c:v>6.569682272742898</c:v>
                </c:pt>
                <c:pt idx="10" formatCode="0.0">
                  <c:v>6.529410478049773</c:v>
                </c:pt>
                <c:pt idx="11" formatCode="0.0">
                  <c:v>6.373344686769986</c:v>
                </c:pt>
                <c:pt idx="12" formatCode="0.0">
                  <c:v>6.29819319078437</c:v>
                </c:pt>
                <c:pt idx="13" formatCode="0.0">
                  <c:v>6.015200976508015</c:v>
                </c:pt>
                <c:pt idx="14" formatCode="0.0">
                  <c:v>5.521862607974262</c:v>
                </c:pt>
                <c:pt idx="15" formatCode="0.0">
                  <c:v>5.46605839948579</c:v>
                </c:pt>
                <c:pt idx="16" formatCode="0.0">
                  <c:v>5.087552325595638</c:v>
                </c:pt>
                <c:pt idx="17" formatCode="0.0">
                  <c:v>4.7</c:v>
                </c:pt>
                <c:pt idx="18" formatCode="0.0">
                  <c:v>#N/A</c:v>
                </c:pt>
                <c:pt idx="19" formatCode="0.0">
                  <c:v>#N/A</c:v>
                </c:pt>
                <c:pt idx="20" formatCode="0.0">
                  <c:v>#N/A</c:v>
                </c:pt>
                <c:pt idx="21" formatCode="0.0">
                  <c:v>#N/A</c:v>
                </c:pt>
                <c:pt idx="22" formatCode="0.0">
                  <c:v>#N/A</c:v>
                </c:pt>
                <c:pt idx="23" formatCode="0.0">
                  <c:v>#N/A</c:v>
                </c:pt>
                <c:pt idx="24" formatCode="0.0">
                  <c:v>#N/A</c:v>
                </c:pt>
                <c:pt idx="25" formatCode="0.0">
                  <c:v>4.492939666238767</c:v>
                </c:pt>
              </c:numCache>
            </c:numRef>
          </c:yVal>
          <c:smooth val="0"/>
        </c:ser>
        <c:ser>
          <c:idx val="8"/>
          <c:order val="5"/>
          <c:tx>
            <c:strRef>
              <c:f>'NEDC L_100Km KmL data'!$J$11</c:f>
              <c:strCache>
                <c:ptCount val="1"/>
                <c:pt idx="0">
                  <c:v>China</c:v>
                </c:pt>
              </c:strCache>
            </c:strRef>
          </c:tx>
          <c:spPr>
            <a:ln w="31750">
              <a:solidFill>
                <a:schemeClr val="accent2"/>
              </a:solidFill>
            </a:ln>
          </c:spPr>
          <c:marker>
            <c:symbol val="circle"/>
            <c:size val="4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Pt>
            <c:idx val="20"/>
            <c:bubble3D val="0"/>
            <c:spPr>
              <a:ln w="31750">
                <a:solidFill>
                  <a:schemeClr val="accent2"/>
                </a:solidFill>
                <a:prstDash val="dash"/>
              </a:ln>
            </c:spPr>
          </c:dPt>
          <c:dPt>
            <c:idx val="25"/>
            <c:bubble3D val="0"/>
            <c:spPr>
              <a:ln w="31750">
                <a:solidFill>
                  <a:schemeClr val="accent2"/>
                </a:solidFill>
                <a:prstDash val="sysDot"/>
              </a:ln>
            </c:spPr>
          </c:dPt>
          <c:dLbls>
            <c:dLbl>
              <c:idx val="25"/>
              <c:layout>
                <c:manualLayout>
                  <c:x val="0.00147602810016047"/>
                  <c:y val="-0.0217771749567889"/>
                </c:manualLayout>
              </c:layout>
              <c:tx>
                <c:rich>
                  <a:bodyPr/>
                  <a:lstStyle/>
                  <a:p>
                    <a:pPr>
                      <a:defRPr sz="1050">
                        <a:solidFill>
                          <a:schemeClr val="accent2"/>
                        </a:solidFill>
                      </a:defRPr>
                    </a:pPr>
                    <a:r>
                      <a:rPr lang="en-US" sz="1050">
                        <a:solidFill>
                          <a:schemeClr val="accent2"/>
                        </a:solidFill>
                      </a:rPr>
                      <a:t>China 2020</a:t>
                    </a:r>
                    <a:r>
                      <a:rPr lang="en-US" sz="1050" b="1" i="0" u="none" strike="noStrike" baseline="30000">
                        <a:effectLst/>
                      </a:rPr>
                      <a:t>[1]</a:t>
                    </a:r>
                    <a:r>
                      <a:rPr lang="en-US" sz="1050" b="1" i="0" u="none" strike="noStrike" baseline="0"/>
                      <a:t> </a:t>
                    </a:r>
                    <a:r>
                      <a:rPr lang="en-US" sz="1050">
                        <a:solidFill>
                          <a:schemeClr val="accent2"/>
                        </a:solidFill>
                      </a:rPr>
                      <a:t>: 5.0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'NEDC L_100Km KmL data'!$A$12:$A$42</c:f>
              <c:numCache>
                <c:formatCode>General</c:formatCode>
                <c:ptCount val="31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  <c:pt idx="20">
                  <c:v>2015.0</c:v>
                </c:pt>
                <c:pt idx="21">
                  <c:v>2016.0</c:v>
                </c:pt>
                <c:pt idx="22">
                  <c:v>2017.0</c:v>
                </c:pt>
                <c:pt idx="23">
                  <c:v>2018.0</c:v>
                </c:pt>
                <c:pt idx="24">
                  <c:v>2019.0</c:v>
                </c:pt>
                <c:pt idx="25">
                  <c:v>2020.0</c:v>
                </c:pt>
                <c:pt idx="26">
                  <c:v>2021.0</c:v>
                </c:pt>
                <c:pt idx="27">
                  <c:v>2022.0</c:v>
                </c:pt>
                <c:pt idx="28">
                  <c:v>2023.0</c:v>
                </c:pt>
                <c:pt idx="29">
                  <c:v>2024.0</c:v>
                </c:pt>
                <c:pt idx="30">
                  <c:v>2025.0</c:v>
                </c:pt>
              </c:numCache>
            </c:numRef>
          </c:xVal>
          <c:yVal>
            <c:numRef>
              <c:f>'NEDC L_100Km KmL data'!$J$12:$J$42</c:f>
              <c:numCache>
                <c:formatCode>General</c:formatCode>
                <c:ptCount val="31"/>
                <c:pt idx="7" formatCode="0.0">
                  <c:v>9.11</c:v>
                </c:pt>
                <c:pt idx="8" formatCode="0.0">
                  <c:v>#N/A</c:v>
                </c:pt>
                <c:pt idx="9" formatCode="0.0">
                  <c:v>#N/A</c:v>
                </c:pt>
                <c:pt idx="10" formatCode="0.0">
                  <c:v>#N/A</c:v>
                </c:pt>
                <c:pt idx="11" formatCode="0.0">
                  <c:v>8.06</c:v>
                </c:pt>
                <c:pt idx="12" formatCode="0.0">
                  <c:v>#N/A</c:v>
                </c:pt>
                <c:pt idx="13" formatCode="0.0">
                  <c:v>7.928</c:v>
                </c:pt>
                <c:pt idx="14" formatCode="0.0">
                  <c:v>#N/A</c:v>
                </c:pt>
                <c:pt idx="15" formatCode="0.0">
                  <c:v>7.71</c:v>
                </c:pt>
                <c:pt idx="16" formatCode="0.0">
                  <c:v>7.54</c:v>
                </c:pt>
                <c:pt idx="17" formatCode="0.0">
                  <c:v>7.379582006535493</c:v>
                </c:pt>
                <c:pt idx="18" formatCode="0.0">
                  <c:v>#N/A</c:v>
                </c:pt>
                <c:pt idx="19" formatCode="0.0">
                  <c:v>#N/A</c:v>
                </c:pt>
                <c:pt idx="20" formatCode="0.0">
                  <c:v>6.9</c:v>
                </c:pt>
                <c:pt idx="21" formatCode="0.0">
                  <c:v>#N/A</c:v>
                </c:pt>
                <c:pt idx="22" formatCode="0.0">
                  <c:v>#N/A</c:v>
                </c:pt>
                <c:pt idx="23" formatCode="0.0">
                  <c:v>#N/A</c:v>
                </c:pt>
                <c:pt idx="24" formatCode="0.0">
                  <c:v>#N/A</c:v>
                </c:pt>
                <c:pt idx="25" formatCode="0.0">
                  <c:v>4.999716806595862</c:v>
                </c:pt>
              </c:numCache>
            </c:numRef>
          </c:yVal>
          <c:smooth val="0"/>
        </c:ser>
        <c:ser>
          <c:idx val="5"/>
          <c:order val="6"/>
          <c:tx>
            <c:strRef>
              <c:f>'NEDC L_100Km KmL data'!$K$11</c:f>
              <c:strCache>
                <c:ptCount val="1"/>
                <c:pt idx="0">
                  <c:v>S. Korea</c:v>
                </c:pt>
              </c:strCache>
            </c:strRef>
          </c:tx>
          <c:spPr>
            <a:ln>
              <a:solidFill>
                <a:srgbClr val="9E3475"/>
              </a:solidFill>
            </a:ln>
          </c:spPr>
          <c:marker>
            <c:symbol val="circle"/>
            <c:size val="4"/>
            <c:spPr>
              <a:solidFill>
                <a:srgbClr val="9E3475"/>
              </a:solidFill>
              <a:ln>
                <a:solidFill>
                  <a:srgbClr val="9E3475"/>
                </a:solidFill>
              </a:ln>
            </c:spPr>
          </c:marker>
          <c:dPt>
            <c:idx val="17"/>
            <c:bubble3D val="0"/>
            <c:spPr>
              <a:ln>
                <a:solidFill>
                  <a:srgbClr val="9E3475"/>
                </a:solidFill>
                <a:prstDash val="lgDash"/>
              </a:ln>
            </c:spPr>
          </c:dPt>
          <c:dPt>
            <c:idx val="20"/>
            <c:bubble3D val="0"/>
            <c:spPr>
              <a:ln>
                <a:solidFill>
                  <a:srgbClr val="9E3475"/>
                </a:solidFill>
                <a:prstDash val="dash"/>
              </a:ln>
            </c:spPr>
          </c:dPt>
          <c:dLbls>
            <c:dLbl>
              <c:idx val="20"/>
              <c:layout>
                <c:manualLayout>
                  <c:x val="-0.1259914823219"/>
                  <c:y val="0.0195924950659336"/>
                </c:manualLayout>
              </c:layout>
              <c:tx>
                <c:rich>
                  <a:bodyPr/>
                  <a:lstStyle/>
                  <a:p>
                    <a:pPr>
                      <a:defRPr sz="1050">
                        <a:solidFill>
                          <a:srgbClr val="9E3475"/>
                        </a:solidFill>
                      </a:defRPr>
                    </a:pPr>
                    <a:r>
                      <a:rPr lang="en-US" sz="1050">
                        <a:solidFill>
                          <a:srgbClr val="9E3475"/>
                        </a:solidFill>
                      </a:rPr>
                      <a:t>S. Korea 2015: 6.3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'NEDC L_100Km KmL data'!$A$12:$A$42</c:f>
              <c:numCache>
                <c:formatCode>General</c:formatCode>
                <c:ptCount val="31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  <c:pt idx="20">
                  <c:v>2015.0</c:v>
                </c:pt>
                <c:pt idx="21">
                  <c:v>2016.0</c:v>
                </c:pt>
                <c:pt idx="22">
                  <c:v>2017.0</c:v>
                </c:pt>
                <c:pt idx="23">
                  <c:v>2018.0</c:v>
                </c:pt>
                <c:pt idx="24">
                  <c:v>2019.0</c:v>
                </c:pt>
                <c:pt idx="25">
                  <c:v>2020.0</c:v>
                </c:pt>
                <c:pt idx="26">
                  <c:v>2021.0</c:v>
                </c:pt>
                <c:pt idx="27">
                  <c:v>2022.0</c:v>
                </c:pt>
                <c:pt idx="28">
                  <c:v>2023.0</c:v>
                </c:pt>
                <c:pt idx="29">
                  <c:v>2024.0</c:v>
                </c:pt>
                <c:pt idx="30">
                  <c:v>2025.0</c:v>
                </c:pt>
              </c:numCache>
            </c:numRef>
          </c:xVal>
          <c:yVal>
            <c:numRef>
              <c:f>'NEDC L_100Km KmL data'!$K$12:$K$42</c:f>
              <c:numCache>
                <c:formatCode>General</c:formatCode>
                <c:ptCount val="31"/>
                <c:pt idx="7" formatCode="0.0">
                  <c:v>#N/A</c:v>
                </c:pt>
                <c:pt idx="8" formatCode="0.0">
                  <c:v>9.92760767556408</c:v>
                </c:pt>
                <c:pt idx="9" formatCode="0.0">
                  <c:v>9.340907734956589</c:v>
                </c:pt>
                <c:pt idx="10" formatCode="0.0">
                  <c:v>9.159809293537744</c:v>
                </c:pt>
                <c:pt idx="11" formatCode="0.0">
                  <c:v>9.094768036872807</c:v>
                </c:pt>
                <c:pt idx="12" formatCode="0.0">
                  <c:v>8.843191131891711</c:v>
                </c:pt>
                <c:pt idx="13" formatCode="0.0">
                  <c:v>8.481729205844663</c:v>
                </c:pt>
                <c:pt idx="14" formatCode="0.0">
                  <c:v>7.87934008075226</c:v>
                </c:pt>
                <c:pt idx="15" formatCode="0.0">
                  <c:v>7.478666883729954</c:v>
                </c:pt>
                <c:pt idx="16" formatCode="0.0">
                  <c:v>7.155803150284033</c:v>
                </c:pt>
                <c:pt idx="17" formatCode="0.0">
                  <c:v>#N/A</c:v>
                </c:pt>
                <c:pt idx="18" formatCode="0.0">
                  <c:v>#N/A</c:v>
                </c:pt>
                <c:pt idx="19" formatCode="0.0">
                  <c:v>#N/A</c:v>
                </c:pt>
                <c:pt idx="20" formatCode="0.0">
                  <c:v>6.553186434029272</c:v>
                </c:pt>
              </c:numCache>
            </c:numRef>
          </c:yVal>
          <c:smooth val="0"/>
        </c:ser>
        <c:ser>
          <c:idx val="2"/>
          <c:order val="7"/>
          <c:tx>
            <c:v>India</c:v>
          </c:tx>
          <c:marker>
            <c:symbol val="circle"/>
            <c:size val="4"/>
          </c:marker>
          <c:dPt>
            <c:idx val="20"/>
            <c:bubble3D val="0"/>
            <c:spPr>
              <a:ln>
                <a:prstDash val="sysDot"/>
              </a:ln>
            </c:spPr>
          </c:dPt>
          <c:dPt>
            <c:idx val="21"/>
            <c:bubble3D val="0"/>
            <c:spPr>
              <a:ln>
                <a:prstDash val="dash"/>
              </a:ln>
            </c:spPr>
          </c:dPt>
          <c:dPt>
            <c:idx val="25"/>
            <c:bubble3D val="0"/>
            <c:spPr>
              <a:ln>
                <a:prstDash val="sysDot"/>
              </a:ln>
            </c:spPr>
          </c:dPt>
          <c:dPt>
            <c:idx val="26"/>
            <c:bubble3D val="0"/>
            <c:spPr>
              <a:ln>
                <a:prstDash val="dash"/>
              </a:ln>
            </c:spPr>
          </c:dPt>
          <c:dLbls>
            <c:dLbl>
              <c:idx val="25"/>
              <c:layout>
                <c:manualLayout>
                  <c:x val="-0.00444134055744769"/>
                  <c:y val="0.0108829574771145"/>
                </c:manualLayout>
              </c:layout>
              <c:tx>
                <c:rich>
                  <a:bodyPr/>
                  <a:lstStyle/>
                  <a:p>
                    <a:pPr>
                      <a:defRPr sz="1100">
                        <a:solidFill>
                          <a:schemeClr val="accent3"/>
                        </a:solidFill>
                      </a:defRPr>
                    </a:pPr>
                    <a:r>
                      <a:rPr lang="en-US" sz="1100">
                        <a:solidFill>
                          <a:schemeClr val="accent3"/>
                        </a:solidFill>
                      </a:rPr>
                      <a:t>India: 4.8</a:t>
                    </a:r>
                    <a:endParaRPr lang="en-US" sz="1100">
                      <a:solidFill>
                        <a:schemeClr val="bg2">
                          <a:lumMod val="50000"/>
                        </a:schemeClr>
                      </a:solidFill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26"/>
              <c:tx>
                <c:rich>
                  <a:bodyPr/>
                  <a:lstStyle/>
                  <a:p>
                    <a:pPr>
                      <a:defRPr sz="1000">
                        <a:solidFill>
                          <a:schemeClr val="accent3"/>
                        </a:solidFill>
                      </a:defRPr>
                    </a:pPr>
                    <a:r>
                      <a:rPr lang="en-US" sz="1000"/>
                      <a:t>India:</a:t>
                    </a:r>
                    <a:r>
                      <a:rPr lang="en-US" sz="1000" baseline="0"/>
                      <a:t> </a:t>
                    </a:r>
                    <a:r>
                      <a:rPr lang="en-US" sz="1000"/>
                      <a:t>4.8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accent3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'NEDC L_100Km KmL data'!$A$12:$A$42</c:f>
              <c:numCache>
                <c:formatCode>General</c:formatCode>
                <c:ptCount val="31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  <c:pt idx="20">
                  <c:v>2015.0</c:v>
                </c:pt>
                <c:pt idx="21">
                  <c:v>2016.0</c:v>
                </c:pt>
                <c:pt idx="22">
                  <c:v>2017.0</c:v>
                </c:pt>
                <c:pt idx="23">
                  <c:v>2018.0</c:v>
                </c:pt>
                <c:pt idx="24">
                  <c:v>2019.0</c:v>
                </c:pt>
                <c:pt idx="25">
                  <c:v>2020.0</c:v>
                </c:pt>
                <c:pt idx="26">
                  <c:v>2021.0</c:v>
                </c:pt>
                <c:pt idx="27">
                  <c:v>2022.0</c:v>
                </c:pt>
                <c:pt idx="28">
                  <c:v>2023.0</c:v>
                </c:pt>
                <c:pt idx="29">
                  <c:v>2024.0</c:v>
                </c:pt>
                <c:pt idx="30">
                  <c:v>2025.0</c:v>
                </c:pt>
              </c:numCache>
            </c:numRef>
          </c:xVal>
          <c:yVal>
            <c:numRef>
              <c:f>'NEDC L_100Km KmL data'!$L$12:$L$42</c:f>
              <c:numCache>
                <c:formatCode>General</c:formatCode>
                <c:ptCount val="31"/>
                <c:pt idx="11" formatCode="0.0">
                  <c:v>6.5</c:v>
                </c:pt>
                <c:pt idx="12" formatCode="0.0">
                  <c:v>#N/A</c:v>
                </c:pt>
                <c:pt idx="13" formatCode="0.0">
                  <c:v>#N/A</c:v>
                </c:pt>
                <c:pt idx="14" formatCode="0.0">
                  <c:v>6.0</c:v>
                </c:pt>
                <c:pt idx="15" formatCode="0.0">
                  <c:v>5.9</c:v>
                </c:pt>
                <c:pt idx="16" formatCode="0.0">
                  <c:v>5.8</c:v>
                </c:pt>
                <c:pt idx="17" formatCode="0.0">
                  <c:v>5.8</c:v>
                </c:pt>
                <c:pt idx="18" formatCode="0.0">
                  <c:v>#N/A</c:v>
                </c:pt>
                <c:pt idx="19" formatCode="0.0">
                  <c:v>#N/A</c:v>
                </c:pt>
                <c:pt idx="20" formatCode="0.0">
                  <c:v>#N/A</c:v>
                </c:pt>
                <c:pt idx="21" formatCode="0.0">
                  <c:v>5.56</c:v>
                </c:pt>
                <c:pt idx="22" formatCode="0.0">
                  <c:v>#N/A</c:v>
                </c:pt>
                <c:pt idx="23" formatCode="0.0">
                  <c:v>#N/A</c:v>
                </c:pt>
                <c:pt idx="24" formatCode="0.0">
                  <c:v>#N/A</c:v>
                </c:pt>
                <c:pt idx="25" formatCode="0.0">
                  <c:v>#N/A</c:v>
                </c:pt>
                <c:pt idx="26" formatCode="0.0">
                  <c:v>4.84</c:v>
                </c:pt>
              </c:numCache>
            </c:numRef>
          </c:yVal>
          <c:smooth val="0"/>
        </c:ser>
        <c:ser>
          <c:idx val="9"/>
          <c:order val="8"/>
          <c:tx>
            <c:v>Brazil</c:v>
          </c:tx>
          <c:spPr>
            <a:ln>
              <a:solidFill>
                <a:srgbClr val="002C54"/>
              </a:solidFill>
            </a:ln>
          </c:spPr>
          <c:marker>
            <c:symbol val="circle"/>
            <c:size val="4"/>
            <c:spPr>
              <a:solidFill>
                <a:srgbClr val="002C54"/>
              </a:solidFill>
              <a:ln>
                <a:solidFill>
                  <a:srgbClr val="002C54"/>
                </a:solidFill>
              </a:ln>
            </c:spPr>
          </c:marker>
          <c:dPt>
            <c:idx val="22"/>
            <c:bubble3D val="0"/>
            <c:spPr>
              <a:ln>
                <a:solidFill>
                  <a:srgbClr val="002C54"/>
                </a:solidFill>
                <a:prstDash val="dash"/>
              </a:ln>
            </c:spPr>
          </c:dPt>
          <c:dLbls>
            <c:dLbl>
              <c:idx val="22"/>
              <c:tx>
                <c:rich>
                  <a:bodyPr/>
                  <a:lstStyle/>
                  <a:p>
                    <a:r>
                      <a:rPr lang="en-US" sz="1050">
                        <a:solidFill>
                          <a:srgbClr val="002C54"/>
                        </a:solidFill>
                      </a:rPr>
                      <a:t>Brazil </a:t>
                    </a:r>
                    <a:r>
                      <a:rPr lang="en-US" sz="1050" b="1" i="0" u="none" strike="noStrike" baseline="0">
                        <a:effectLst/>
                      </a:rPr>
                      <a:t>2017</a:t>
                    </a:r>
                    <a:r>
                      <a:rPr lang="en-US" sz="1050" b="1" i="0" u="none" strike="noStrike" baseline="30000">
                        <a:effectLst/>
                      </a:rPr>
                      <a:t>[3]</a:t>
                    </a:r>
                    <a:r>
                      <a:rPr lang="en-US" sz="1050" b="1" i="0" u="none" strike="noStrike" baseline="0">
                        <a:effectLst/>
                      </a:rPr>
                      <a:t> </a:t>
                    </a:r>
                    <a:r>
                      <a:rPr lang="en-US" sz="1050">
                        <a:solidFill>
                          <a:srgbClr val="002C54"/>
                        </a:solidFill>
                      </a:rPr>
                      <a:t>: 6.3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>
                    <a:solidFill>
                      <a:srgbClr val="002C54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'NEDC L_100Km KmL data'!$A$12:$A$42</c:f>
              <c:numCache>
                <c:formatCode>General</c:formatCode>
                <c:ptCount val="31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  <c:pt idx="20">
                  <c:v>2015.0</c:v>
                </c:pt>
                <c:pt idx="21">
                  <c:v>2016.0</c:v>
                </c:pt>
                <c:pt idx="22">
                  <c:v>2017.0</c:v>
                </c:pt>
                <c:pt idx="23">
                  <c:v>2018.0</c:v>
                </c:pt>
                <c:pt idx="24">
                  <c:v>2019.0</c:v>
                </c:pt>
                <c:pt idx="25">
                  <c:v>2020.0</c:v>
                </c:pt>
                <c:pt idx="26">
                  <c:v>2021.0</c:v>
                </c:pt>
                <c:pt idx="27">
                  <c:v>2022.0</c:v>
                </c:pt>
                <c:pt idx="28">
                  <c:v>2023.0</c:v>
                </c:pt>
                <c:pt idx="29">
                  <c:v>2024.0</c:v>
                </c:pt>
                <c:pt idx="30">
                  <c:v>2025.0</c:v>
                </c:pt>
              </c:numCache>
            </c:numRef>
          </c:xVal>
          <c:yVal>
            <c:numRef>
              <c:f>'NEDC L_100Km KmL data'!$O$12:$O$42</c:f>
              <c:numCache>
                <c:formatCode>General</c:formatCode>
                <c:ptCount val="31"/>
                <c:pt idx="17" formatCode="0.0">
                  <c:v>7.21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 formatCode="0.0">
                  <c:v>6.27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9187384"/>
        <c:axId val="2129452328"/>
      </c:scatterChart>
      <c:valAx>
        <c:axId val="2129187384"/>
        <c:scaling>
          <c:orientation val="minMax"/>
          <c:max val="2025.0"/>
          <c:min val="2000.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129452328"/>
        <c:crossesAt val="0.0"/>
        <c:crossBetween val="midCat"/>
        <c:majorUnit val="5.0"/>
        <c:minorUnit val="1.0"/>
      </c:valAx>
      <c:valAx>
        <c:axId val="2129452328"/>
        <c:scaling>
          <c:orientation val="minMax"/>
          <c:max val="10.0"/>
          <c:min val="0.0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 b="1" i="0" baseline="0">
                    <a:effectLst/>
                  </a:rPr>
                  <a:t>Liters per 100 Kilometers  (Gasoline Equivalent) </a:t>
                </a:r>
              </a:p>
              <a:p>
                <a:pPr>
                  <a:defRPr sz="1200"/>
                </a:pPr>
                <a:r>
                  <a:rPr lang="en-US" sz="1200" b="1" i="0" baseline="0">
                    <a:effectLst/>
                  </a:rPr>
                  <a:t>normalized to NEDC Test Cycle</a:t>
                </a:r>
                <a:endParaRPr lang="en-US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0.0158665538137974"/>
              <c:y val="0.13314674041126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129187384"/>
        <c:crossesAt val="2000.0"/>
        <c:crossBetween val="midCat"/>
        <c:majorUnit val="1.0"/>
      </c:valAx>
    </c:plotArea>
    <c:legend>
      <c:legendPos val="r"/>
      <c:layout>
        <c:manualLayout>
          <c:xMode val="edge"/>
          <c:yMode val="edge"/>
          <c:x val="0.832176798024883"/>
          <c:y val="0.0157666076374076"/>
          <c:w val="0.155611519430085"/>
          <c:h val="0.4253964585188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1">
          <a:latin typeface="Helvetica Neue"/>
          <a:cs typeface="Helvetica Neue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213356524919"/>
          <c:y val="0.0293857922364967"/>
          <c:w val="0.719225787252184"/>
          <c:h val="0.805356961886162"/>
        </c:manualLayout>
      </c:layout>
      <c:scatterChart>
        <c:scatterStyle val="lineMarker"/>
        <c:varyColors val="0"/>
        <c:ser>
          <c:idx val="0"/>
          <c:order val="0"/>
          <c:tx>
            <c:v>US</c:v>
          </c:tx>
          <c:spPr>
            <a:ln w="31750">
              <a:solidFill>
                <a:srgbClr val="6B7089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6B7089"/>
              </a:solidFill>
              <a:ln>
                <a:solidFill>
                  <a:srgbClr val="6B7089"/>
                </a:solidFill>
              </a:ln>
            </c:spPr>
          </c:marker>
          <c:dPt>
            <c:idx val="0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Pt>
            <c:idx val="15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Pt>
            <c:idx val="16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Pt>
            <c:idx val="17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Pt>
            <c:idx val="18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Pt>
            <c:idx val="19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Pt>
            <c:idx val="20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Pt>
            <c:idx val="21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Pt>
            <c:idx val="22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Pt>
            <c:idx val="23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Pt>
            <c:idx val="24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Pt>
            <c:idx val="25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Lbls>
            <c:dLbl>
              <c:idx val="25"/>
              <c:layout>
                <c:manualLayout>
                  <c:x val="0.00148115927156014"/>
                  <c:y val="-3.42944936760954E-7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solidFill>
                          <a:srgbClr val="6B7089"/>
                        </a:solidFill>
                      </a:defRPr>
                    </a:pPr>
                    <a:r>
                      <a:rPr lang="en-US" sz="1000">
                        <a:solidFill>
                          <a:srgbClr val="6B7089"/>
                        </a:solidFill>
                      </a:rPr>
                      <a:t>U.S. 2025</a:t>
                    </a:r>
                    <a:r>
                      <a:rPr lang="en-US" sz="1000" b="1" i="0" u="none" strike="noStrike" baseline="30000">
                        <a:effectLst/>
                      </a:rPr>
                      <a:t>[2]</a:t>
                    </a:r>
                    <a:r>
                      <a:rPr lang="en-US" sz="1000" b="1" i="0" u="none" strike="noStrike" baseline="0"/>
                      <a:t> </a:t>
                    </a:r>
                    <a:r>
                      <a:rPr lang="en-US" sz="1000">
                        <a:solidFill>
                          <a:srgbClr val="6B7089"/>
                        </a:solidFill>
                      </a:rPr>
                      <a:t>: 23.9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>
                <c:manualLayout>
                  <c:x val="-0.0177657626130067"/>
                  <c:y val="0.0261894788778361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rgbClr val="6B7089"/>
                        </a:solidFill>
                      </a:defRPr>
                    </a:pPr>
                    <a:r>
                      <a:rPr lang="en-US" sz="900">
                        <a:solidFill>
                          <a:srgbClr val="6B7089"/>
                        </a:solidFill>
                      </a:rPr>
                      <a:t>US 2025</a:t>
                    </a:r>
                    <a:r>
                      <a:rPr lang="en-US" sz="900" baseline="30000">
                        <a:solidFill>
                          <a:srgbClr val="6B7089"/>
                        </a:solidFill>
                      </a:rPr>
                      <a:t>[2]</a:t>
                    </a:r>
                    <a:r>
                      <a:rPr lang="en-US" sz="900">
                        <a:solidFill>
                          <a:srgbClr val="6B7089"/>
                        </a:solidFill>
                      </a:rPr>
                      <a:t>:</a:t>
                    </a:r>
                    <a:r>
                      <a:rPr lang="en-US" sz="900" baseline="0">
                        <a:solidFill>
                          <a:srgbClr val="6B7089"/>
                        </a:solidFill>
                      </a:rPr>
                      <a:t> </a:t>
                    </a:r>
                    <a:r>
                      <a:rPr lang="en-US" sz="900">
                        <a:solidFill>
                          <a:srgbClr val="6B7089"/>
                        </a:solidFill>
                      </a:rPr>
                      <a:t>49.1</a:t>
                    </a:r>
                    <a:endParaRPr lang="en-US" sz="1100">
                      <a:solidFill>
                        <a:srgbClr val="6B7089"/>
                      </a:solidFill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'CAFE L_100Km KmL data'!$B$15:$B$40</c:f>
              <c:numCache>
                <c:formatCode>General</c:formatCode>
                <c:ptCount val="26"/>
                <c:pt idx="0">
                  <c:v>2000.0</c:v>
                </c:pt>
                <c:pt idx="1">
                  <c:v>2001.0</c:v>
                </c:pt>
                <c:pt idx="2">
                  <c:v>2002.0</c:v>
                </c:pt>
                <c:pt idx="3">
                  <c:v>2003.0</c:v>
                </c:pt>
                <c:pt idx="4">
                  <c:v>2004.0</c:v>
                </c:pt>
                <c:pt idx="5">
                  <c:v>2005.0</c:v>
                </c:pt>
                <c:pt idx="6">
                  <c:v>2006.0</c:v>
                </c:pt>
                <c:pt idx="7">
                  <c:v>2007.0</c:v>
                </c:pt>
                <c:pt idx="8">
                  <c:v>2008.0</c:v>
                </c:pt>
                <c:pt idx="9">
                  <c:v>2009.0</c:v>
                </c:pt>
                <c:pt idx="10">
                  <c:v>2010.0</c:v>
                </c:pt>
                <c:pt idx="11">
                  <c:v>2011.0</c:v>
                </c:pt>
                <c:pt idx="12">
                  <c:v>2012.0</c:v>
                </c:pt>
                <c:pt idx="13">
                  <c:v>2013.0</c:v>
                </c:pt>
                <c:pt idx="14">
                  <c:v>2014.0</c:v>
                </c:pt>
                <c:pt idx="15">
                  <c:v>2015.0</c:v>
                </c:pt>
                <c:pt idx="16">
                  <c:v>2016.0</c:v>
                </c:pt>
                <c:pt idx="17">
                  <c:v>2017.0</c:v>
                </c:pt>
                <c:pt idx="18">
                  <c:v>2018.0</c:v>
                </c:pt>
                <c:pt idx="19">
                  <c:v>2019.0</c:v>
                </c:pt>
                <c:pt idx="20">
                  <c:v>2020.0</c:v>
                </c:pt>
                <c:pt idx="21">
                  <c:v>2021.0</c:v>
                </c:pt>
                <c:pt idx="22">
                  <c:v>2022.0</c:v>
                </c:pt>
                <c:pt idx="23">
                  <c:v>2023.0</c:v>
                </c:pt>
                <c:pt idx="24">
                  <c:v>2024.0</c:v>
                </c:pt>
                <c:pt idx="25">
                  <c:v>2025.0</c:v>
                </c:pt>
              </c:numCache>
            </c:numRef>
          </c:xVal>
          <c:yVal>
            <c:numRef>
              <c:f>'CAFE L_100Km KmL data'!$T$15:$T$40</c:f>
              <c:numCache>
                <c:formatCode>0.0</c:formatCode>
                <c:ptCount val="26"/>
                <c:pt idx="0">
                  <c:v>11.77524438573316</c:v>
                </c:pt>
                <c:pt idx="1">
                  <c:v>11.8602642007926</c:v>
                </c:pt>
                <c:pt idx="2">
                  <c:v>12.03030383091149</c:v>
                </c:pt>
                <c:pt idx="3">
                  <c:v>12.20034346103038</c:v>
                </c:pt>
                <c:pt idx="4">
                  <c:v>12.11532364597094</c:v>
                </c:pt>
                <c:pt idx="5">
                  <c:v>12.37038309114928</c:v>
                </c:pt>
                <c:pt idx="6">
                  <c:v>12.28536327608983</c:v>
                </c:pt>
                <c:pt idx="7">
                  <c:v>12.66795244385733</c:v>
                </c:pt>
                <c:pt idx="8">
                  <c:v>12.7954821664465</c:v>
                </c:pt>
                <c:pt idx="9">
                  <c:v>13.43313077939234</c:v>
                </c:pt>
                <c:pt idx="10">
                  <c:v>13.85822985468956</c:v>
                </c:pt>
                <c:pt idx="11">
                  <c:v>13.7307001321004</c:v>
                </c:pt>
                <c:pt idx="12">
                  <c:v>14.58089828269485</c:v>
                </c:pt>
                <c:pt idx="13">
                  <c:v>14.79344782034346</c:v>
                </c:pt>
                <c:pt idx="14">
                  <c:v>14.83595772787318</c:v>
                </c:pt>
                <c:pt idx="15">
                  <c:v>15.38858652575958</c:v>
                </c:pt>
                <c:pt idx="16">
                  <c:v>16.06874504623514</c:v>
                </c:pt>
                <c:pt idx="17">
                  <c:v>17.04647291941876</c:v>
                </c:pt>
                <c:pt idx="18">
                  <c:v>17.6841215323646</c:v>
                </c:pt>
                <c:pt idx="19">
                  <c:v>18.32177014531044</c:v>
                </c:pt>
                <c:pt idx="20">
                  <c:v>19.04443857331572</c:v>
                </c:pt>
                <c:pt idx="21">
                  <c:v>19.89463672391017</c:v>
                </c:pt>
                <c:pt idx="22">
                  <c:v>20.82985468956407</c:v>
                </c:pt>
                <c:pt idx="23">
                  <c:v>21.76507265521797</c:v>
                </c:pt>
                <c:pt idx="24">
                  <c:v>22.78531043593131</c:v>
                </c:pt>
                <c:pt idx="25">
                  <c:v>23.8905680317041</c:v>
                </c:pt>
              </c:numCache>
            </c:numRef>
          </c:yVal>
          <c:smooth val="0"/>
        </c:ser>
        <c:ser>
          <c:idx val="3"/>
          <c:order val="1"/>
          <c:tx>
            <c:v>Canada</c:v>
          </c:tx>
          <c:spPr>
            <a:ln w="31750">
              <a:solidFill>
                <a:srgbClr val="C0DA8B"/>
              </a:solidFill>
            </a:ln>
          </c:spPr>
          <c:marker>
            <c:symbol val="circle"/>
            <c:size val="4"/>
            <c:spPr>
              <a:solidFill>
                <a:srgbClr val="C0DA8B"/>
              </a:solidFill>
              <a:ln>
                <a:solidFill>
                  <a:srgbClr val="C0DA8B"/>
                </a:solidFill>
              </a:ln>
            </c:spPr>
          </c:marker>
          <c:dPt>
            <c:idx val="12"/>
            <c:bubble3D val="0"/>
            <c:spPr>
              <a:ln w="31750">
                <a:solidFill>
                  <a:srgbClr val="C0DA8B"/>
                </a:solidFill>
                <a:prstDash val="lgDash"/>
              </a:ln>
            </c:spPr>
          </c:dPt>
          <c:dPt>
            <c:idx val="13"/>
            <c:bubble3D val="0"/>
            <c:spPr>
              <a:ln w="31750">
                <a:solidFill>
                  <a:srgbClr val="C0DA8B"/>
                </a:solidFill>
                <a:prstDash val="lgDash"/>
              </a:ln>
            </c:spPr>
          </c:dPt>
          <c:dPt>
            <c:idx val="14"/>
            <c:bubble3D val="0"/>
            <c:spPr>
              <a:ln w="31750">
                <a:solidFill>
                  <a:srgbClr val="C0DA8B"/>
                </a:solidFill>
                <a:prstDash val="dash"/>
              </a:ln>
            </c:spPr>
          </c:dPt>
          <c:dPt>
            <c:idx val="15"/>
            <c:bubble3D val="0"/>
            <c:spPr>
              <a:ln w="31750">
                <a:solidFill>
                  <a:srgbClr val="C0DA8B"/>
                </a:solidFill>
                <a:prstDash val="dash"/>
              </a:ln>
            </c:spPr>
          </c:dPt>
          <c:dPt>
            <c:idx val="16"/>
            <c:bubble3D val="0"/>
            <c:spPr>
              <a:ln w="31750">
                <a:solidFill>
                  <a:srgbClr val="C0DA8B"/>
                </a:solidFill>
                <a:prstDash val="dash"/>
              </a:ln>
            </c:spPr>
          </c:dPt>
          <c:dPt>
            <c:idx val="17"/>
            <c:bubble3D val="0"/>
            <c:spPr>
              <a:ln w="31750">
                <a:solidFill>
                  <a:srgbClr val="C0DA8B"/>
                </a:solidFill>
                <a:prstDash val="sysDash"/>
              </a:ln>
            </c:spPr>
          </c:dPt>
          <c:dPt>
            <c:idx val="18"/>
            <c:bubble3D val="0"/>
            <c:spPr>
              <a:ln w="31750">
                <a:solidFill>
                  <a:srgbClr val="C0DA8B"/>
                </a:solidFill>
                <a:prstDash val="sysDash"/>
              </a:ln>
            </c:spPr>
          </c:dPt>
          <c:dPt>
            <c:idx val="19"/>
            <c:bubble3D val="0"/>
            <c:spPr>
              <a:ln w="31750">
                <a:solidFill>
                  <a:srgbClr val="C0DA8B"/>
                </a:solidFill>
                <a:prstDash val="sysDash"/>
              </a:ln>
            </c:spPr>
          </c:dPt>
          <c:dPt>
            <c:idx val="20"/>
            <c:bubble3D val="0"/>
            <c:spPr>
              <a:ln w="31750">
                <a:solidFill>
                  <a:srgbClr val="C0DA8B"/>
                </a:solidFill>
                <a:prstDash val="sysDash"/>
              </a:ln>
            </c:spPr>
          </c:dPt>
          <c:dPt>
            <c:idx val="21"/>
            <c:bubble3D val="0"/>
            <c:spPr>
              <a:ln w="31750">
                <a:solidFill>
                  <a:srgbClr val="C0DA8B"/>
                </a:solidFill>
                <a:prstDash val="sysDash"/>
              </a:ln>
            </c:spPr>
          </c:dPt>
          <c:dPt>
            <c:idx val="22"/>
            <c:bubble3D val="0"/>
            <c:spPr>
              <a:ln w="31750">
                <a:solidFill>
                  <a:srgbClr val="C0DA8B"/>
                </a:solidFill>
                <a:prstDash val="sysDash"/>
              </a:ln>
            </c:spPr>
          </c:dPt>
          <c:dPt>
            <c:idx val="23"/>
            <c:bubble3D val="0"/>
            <c:spPr>
              <a:ln w="31750">
                <a:solidFill>
                  <a:srgbClr val="C0DA8B"/>
                </a:solidFill>
                <a:prstDash val="sysDash"/>
              </a:ln>
            </c:spPr>
          </c:dPt>
          <c:dPt>
            <c:idx val="24"/>
            <c:bubble3D val="0"/>
            <c:spPr>
              <a:ln w="31750">
                <a:solidFill>
                  <a:srgbClr val="C0DA8B"/>
                </a:solidFill>
                <a:prstDash val="sysDash"/>
              </a:ln>
            </c:spPr>
          </c:dPt>
          <c:dPt>
            <c:idx val="25"/>
            <c:bubble3D val="0"/>
            <c:spPr>
              <a:ln w="31750">
                <a:solidFill>
                  <a:srgbClr val="C0DA8B"/>
                </a:solidFill>
                <a:prstDash val="sysDash"/>
              </a:ln>
            </c:spPr>
          </c:dPt>
          <c:dLbls>
            <c:dLbl>
              <c:idx val="16"/>
              <c:layout>
                <c:manualLayout>
                  <c:x val="0.253149606299213"/>
                  <c:y val="-0.221989432693462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solidFill>
                          <a:srgbClr val="C0DA8B"/>
                        </a:solidFill>
                      </a:defRPr>
                    </a:pPr>
                    <a:r>
                      <a:rPr lang="en-US" sz="1000">
                        <a:solidFill>
                          <a:srgbClr val="C0DA8B"/>
                        </a:solidFill>
                      </a:rPr>
                      <a:t>Canada 2025: 23.9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spPr/>
              <c:txPr>
                <a:bodyPr/>
                <a:lstStyle/>
                <a:p>
                  <a:pPr>
                    <a:defRPr sz="900">
                      <a:solidFill>
                        <a:srgbClr val="C0DA8B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'CAFE L_100Km KmL data'!$B$15:$B$40</c:f>
              <c:numCache>
                <c:formatCode>General</c:formatCode>
                <c:ptCount val="26"/>
                <c:pt idx="0">
                  <c:v>2000.0</c:v>
                </c:pt>
                <c:pt idx="1">
                  <c:v>2001.0</c:v>
                </c:pt>
                <c:pt idx="2">
                  <c:v>2002.0</c:v>
                </c:pt>
                <c:pt idx="3">
                  <c:v>2003.0</c:v>
                </c:pt>
                <c:pt idx="4">
                  <c:v>2004.0</c:v>
                </c:pt>
                <c:pt idx="5">
                  <c:v>2005.0</c:v>
                </c:pt>
                <c:pt idx="6">
                  <c:v>2006.0</c:v>
                </c:pt>
                <c:pt idx="7">
                  <c:v>2007.0</c:v>
                </c:pt>
                <c:pt idx="8">
                  <c:v>2008.0</c:v>
                </c:pt>
                <c:pt idx="9">
                  <c:v>2009.0</c:v>
                </c:pt>
                <c:pt idx="10">
                  <c:v>2010.0</c:v>
                </c:pt>
                <c:pt idx="11">
                  <c:v>2011.0</c:v>
                </c:pt>
                <c:pt idx="12">
                  <c:v>2012.0</c:v>
                </c:pt>
                <c:pt idx="13">
                  <c:v>2013.0</c:v>
                </c:pt>
                <c:pt idx="14">
                  <c:v>2014.0</c:v>
                </c:pt>
                <c:pt idx="15">
                  <c:v>2015.0</c:v>
                </c:pt>
                <c:pt idx="16">
                  <c:v>2016.0</c:v>
                </c:pt>
                <c:pt idx="17">
                  <c:v>2017.0</c:v>
                </c:pt>
                <c:pt idx="18">
                  <c:v>2018.0</c:v>
                </c:pt>
                <c:pt idx="19">
                  <c:v>2019.0</c:v>
                </c:pt>
                <c:pt idx="20">
                  <c:v>2020.0</c:v>
                </c:pt>
                <c:pt idx="21">
                  <c:v>2021.0</c:v>
                </c:pt>
                <c:pt idx="22">
                  <c:v>2022.0</c:v>
                </c:pt>
                <c:pt idx="23">
                  <c:v>2023.0</c:v>
                </c:pt>
                <c:pt idx="24">
                  <c:v>2024.0</c:v>
                </c:pt>
                <c:pt idx="25">
                  <c:v>2025.0</c:v>
                </c:pt>
              </c:numCache>
            </c:numRef>
          </c:xVal>
          <c:yVal>
            <c:numRef>
              <c:f>'CAFE L_100Km KmL data'!$W$15:$W$40</c:f>
              <c:numCache>
                <c:formatCode>0.0</c:formatCode>
                <c:ptCount val="26"/>
                <c:pt idx="0">
                  <c:v>12.82051282051282</c:v>
                </c:pt>
                <c:pt idx="1">
                  <c:v>12.82051282051282</c:v>
                </c:pt>
                <c:pt idx="2">
                  <c:v>12.98701298701299</c:v>
                </c:pt>
                <c:pt idx="3">
                  <c:v>13.15789473684211</c:v>
                </c:pt>
                <c:pt idx="4">
                  <c:v>13.33333333333333</c:v>
                </c:pt>
                <c:pt idx="5">
                  <c:v>13.51351351351351</c:v>
                </c:pt>
                <c:pt idx="6">
                  <c:v>13.33333333333333</c:v>
                </c:pt>
                <c:pt idx="7">
                  <c:v>13.88888888888889</c:v>
                </c:pt>
                <c:pt idx="8">
                  <c:v>14.08450704225352</c:v>
                </c:pt>
                <c:pt idx="9">
                  <c:v>14.70588235294118</c:v>
                </c:pt>
                <c:pt idx="10">
                  <c:v>14.70588235294118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15.5052372179929</c:v>
                </c:pt>
                <c:pt idx="15">
                  <c:v>16.26306239343977</c:v>
                </c:pt>
                <c:pt idx="16">
                  <c:v>17.32728122287224</c:v>
                </c:pt>
                <c:pt idx="17">
                  <c:v>17.04647291941876</c:v>
                </c:pt>
                <c:pt idx="18">
                  <c:v>17.6841215323646</c:v>
                </c:pt>
                <c:pt idx="19">
                  <c:v>18.32177014531044</c:v>
                </c:pt>
                <c:pt idx="20">
                  <c:v>19.04443857331572</c:v>
                </c:pt>
                <c:pt idx="21">
                  <c:v>19.89463672391017</c:v>
                </c:pt>
                <c:pt idx="22">
                  <c:v>20.82985468956407</c:v>
                </c:pt>
                <c:pt idx="23">
                  <c:v>21.76507265521797</c:v>
                </c:pt>
                <c:pt idx="24">
                  <c:v>22.78531043593131</c:v>
                </c:pt>
                <c:pt idx="25">
                  <c:v>23.8905680317041</c:v>
                </c:pt>
              </c:numCache>
            </c:numRef>
          </c:yVal>
          <c:smooth val="0"/>
        </c:ser>
        <c:ser>
          <c:idx val="9"/>
          <c:order val="2"/>
          <c:tx>
            <c:v>Brazil</c:v>
          </c:tx>
          <c:spPr>
            <a:ln>
              <a:solidFill>
                <a:srgbClr val="002C54"/>
              </a:solidFill>
            </a:ln>
          </c:spPr>
          <c:marker>
            <c:symbol val="circle"/>
            <c:size val="4"/>
            <c:spPr>
              <a:solidFill>
                <a:srgbClr val="002C54"/>
              </a:solidFill>
              <a:ln>
                <a:solidFill>
                  <a:srgbClr val="002C54"/>
                </a:solidFill>
              </a:ln>
            </c:spPr>
          </c:marker>
          <c:dPt>
            <c:idx val="22"/>
            <c:bubble3D val="0"/>
            <c:spPr>
              <a:ln>
                <a:solidFill>
                  <a:srgbClr val="002C54"/>
                </a:solidFill>
                <a:prstDash val="dash"/>
              </a:ln>
            </c:spPr>
          </c:dPt>
          <c:dLbls>
            <c:dLbl>
              <c:idx val="22"/>
              <c:layout>
                <c:manualLayout>
                  <c:x val="-0.00148293959730133"/>
                  <c:y val="-0.00654440144492139"/>
                </c:manualLayout>
              </c:layout>
              <c:tx>
                <c:rich>
                  <a:bodyPr/>
                  <a:lstStyle/>
                  <a:p>
                    <a:pPr>
                      <a:defRPr sz="1050">
                        <a:solidFill>
                          <a:srgbClr val="002C54"/>
                        </a:solidFill>
                      </a:defRPr>
                    </a:pPr>
                    <a:r>
                      <a:rPr lang="en-US">
                        <a:solidFill>
                          <a:srgbClr val="002C54"/>
                        </a:solidFill>
                      </a:rPr>
                      <a:t>Brazil </a:t>
                    </a:r>
                    <a:r>
                      <a:rPr lang="en-US" sz="1050" b="1" i="0" u="none" strike="noStrike" baseline="0">
                        <a:effectLst/>
                      </a:rPr>
                      <a:t>2017</a:t>
                    </a:r>
                    <a:r>
                      <a:rPr lang="en-US" sz="1050" b="1" i="0" u="none" strike="noStrike" baseline="30000">
                        <a:effectLst/>
                      </a:rPr>
                      <a:t>[3]</a:t>
                    </a:r>
                    <a:r>
                      <a:rPr lang="en-US" sz="1050" b="1" i="0" u="none" strike="noStrike" baseline="0">
                        <a:effectLst/>
                      </a:rPr>
                      <a:t> </a:t>
                    </a:r>
                    <a:r>
                      <a:rPr lang="en-US">
                        <a:solidFill>
                          <a:srgbClr val="002C54"/>
                        </a:solidFill>
                      </a:rPr>
                      <a:t>:</a:t>
                    </a:r>
                    <a:r>
                      <a:rPr lang="en-US" baseline="0">
                        <a:solidFill>
                          <a:srgbClr val="002C54"/>
                        </a:solidFill>
                      </a:rPr>
                      <a:t> </a:t>
                    </a:r>
                    <a:r>
                      <a:rPr lang="en-US">
                        <a:solidFill>
                          <a:srgbClr val="002C54"/>
                        </a:solidFill>
                      </a:rPr>
                      <a:t>17.4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'CAFE L_100Km KmL data'!$R$10:$R$40</c:f>
              <c:numCache>
                <c:formatCode>General</c:formatCode>
                <c:ptCount val="31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  <c:pt idx="20">
                  <c:v>2015.0</c:v>
                </c:pt>
                <c:pt idx="21">
                  <c:v>2016.0</c:v>
                </c:pt>
                <c:pt idx="22">
                  <c:v>2017.0</c:v>
                </c:pt>
                <c:pt idx="23">
                  <c:v>2018.0</c:v>
                </c:pt>
                <c:pt idx="24">
                  <c:v>2019.0</c:v>
                </c:pt>
                <c:pt idx="25">
                  <c:v>2020.0</c:v>
                </c:pt>
                <c:pt idx="26">
                  <c:v>2021.0</c:v>
                </c:pt>
                <c:pt idx="27">
                  <c:v>2022.0</c:v>
                </c:pt>
                <c:pt idx="28">
                  <c:v>2023.0</c:v>
                </c:pt>
                <c:pt idx="29">
                  <c:v>2024.0</c:v>
                </c:pt>
                <c:pt idx="30">
                  <c:v>2025.0</c:v>
                </c:pt>
              </c:numCache>
            </c:numRef>
          </c:xVal>
          <c:yVal>
            <c:numRef>
              <c:f>'CAFE L_100Km KmL data'!$AF$10:$AF$40</c:f>
              <c:numCache>
                <c:formatCode>General</c:formatCode>
                <c:ptCount val="31"/>
                <c:pt idx="17">
                  <c:v>15.3</c:v>
                </c:pt>
                <c:pt idx="18" formatCode="0.0">
                  <c:v>#N/A</c:v>
                </c:pt>
                <c:pt idx="19" formatCode="0.0">
                  <c:v>#N/A</c:v>
                </c:pt>
                <c:pt idx="20" formatCode="0.0">
                  <c:v>#N/A</c:v>
                </c:pt>
                <c:pt idx="21" formatCode="0.0">
                  <c:v>#N/A</c:v>
                </c:pt>
                <c:pt idx="22" formatCode="0.00">
                  <c:v>17.4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'MPG data'!$H$11</c:f>
              <c:strCache>
                <c:ptCount val="1"/>
                <c:pt idx="0">
                  <c:v>EU</c:v>
                </c:pt>
              </c:strCache>
            </c:strRef>
          </c:tx>
          <c:spPr>
            <a:ln w="31750">
              <a:solidFill>
                <a:srgbClr val="E897A8"/>
              </a:solidFill>
            </a:ln>
          </c:spPr>
          <c:marker>
            <c:symbol val="circle"/>
            <c:size val="4"/>
            <c:spPr>
              <a:solidFill>
                <a:srgbClr val="E897A8"/>
              </a:solidFill>
              <a:ln>
                <a:solidFill>
                  <a:srgbClr val="E897A8"/>
                </a:solidFill>
              </a:ln>
            </c:spPr>
          </c:marker>
          <c:dPt>
            <c:idx val="15"/>
            <c:bubble3D val="0"/>
            <c:spPr>
              <a:ln w="31750">
                <a:solidFill>
                  <a:srgbClr val="E897A8"/>
                </a:solidFill>
                <a:prstDash val="dash"/>
              </a:ln>
            </c:spPr>
          </c:dPt>
          <c:dPt>
            <c:idx val="20"/>
            <c:bubble3D val="0"/>
            <c:spPr>
              <a:ln w="31750">
                <a:solidFill>
                  <a:srgbClr val="E897A8"/>
                </a:solidFill>
                <a:prstDash val="dash"/>
              </a:ln>
            </c:spPr>
          </c:dPt>
          <c:dPt>
            <c:idx val="25"/>
            <c:bubble3D val="0"/>
            <c:spPr>
              <a:ln w="31750">
                <a:solidFill>
                  <a:srgbClr val="E897A8"/>
                </a:solidFill>
                <a:prstDash val="sysDash"/>
              </a:ln>
            </c:spPr>
          </c:dPt>
          <c:dPt>
            <c:idx val="26"/>
            <c:bubble3D val="0"/>
            <c:spPr>
              <a:ln w="31750">
                <a:solidFill>
                  <a:srgbClr val="E897A8"/>
                </a:solidFill>
                <a:prstDash val="dash"/>
              </a:ln>
            </c:spPr>
          </c:dPt>
          <c:dLbls>
            <c:dLbl>
              <c:idx val="20"/>
              <c:layout>
                <c:manualLayout>
                  <c:x val="0.162962962962963"/>
                  <c:y val="-0.283636379878962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solidFill>
                          <a:srgbClr val="E897A8"/>
                        </a:solidFill>
                      </a:defRPr>
                    </a:pPr>
                    <a:r>
                      <a:rPr lang="en-US" sz="1000">
                        <a:solidFill>
                          <a:srgbClr val="E897A8"/>
                        </a:solidFill>
                      </a:rPr>
                      <a:t>EU 2021: 25.8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0.00888888888888889"/>
                  <c:y val="-0.00435146472187031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rgbClr val="E897A8"/>
                        </a:solidFill>
                      </a:defRPr>
                    </a:pPr>
                    <a:r>
                      <a:rPr lang="en-US" sz="900">
                        <a:solidFill>
                          <a:srgbClr val="E897A8"/>
                        </a:solidFill>
                      </a:rPr>
                      <a:t>EU 2020: 60.6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tx>
                <c:rich>
                  <a:bodyPr/>
                  <a:lstStyle/>
                  <a:p>
                    <a:pPr>
                      <a:defRPr sz="1000">
                        <a:solidFill>
                          <a:srgbClr val="E897A8"/>
                        </a:solidFill>
                      </a:defRPr>
                    </a:pPr>
                    <a:r>
                      <a:rPr lang="en-US" altLang="zh-CN" sz="1000">
                        <a:solidFill>
                          <a:srgbClr val="E897A8"/>
                        </a:solidFill>
                      </a:rPr>
                      <a:t>EU 2021: </a:t>
                    </a:r>
                    <a:r>
                      <a:rPr lang="en-US" sz="1000">
                        <a:solidFill>
                          <a:srgbClr val="E897A8"/>
                        </a:solidFill>
                      </a:rPr>
                      <a:t>25.8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'CAFE L_100Km KmL data'!$B$10:$B$36</c:f>
              <c:numCache>
                <c:formatCode>General</c:formatCode>
                <c:ptCount val="27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  <c:pt idx="20">
                  <c:v>2015.0</c:v>
                </c:pt>
                <c:pt idx="21">
                  <c:v>2016.0</c:v>
                </c:pt>
                <c:pt idx="22">
                  <c:v>2017.0</c:v>
                </c:pt>
                <c:pt idx="23">
                  <c:v>2018.0</c:v>
                </c:pt>
                <c:pt idx="24">
                  <c:v>2019.0</c:v>
                </c:pt>
                <c:pt idx="25">
                  <c:v>2020.0</c:v>
                </c:pt>
                <c:pt idx="26">
                  <c:v>2021.0</c:v>
                </c:pt>
              </c:numCache>
            </c:numRef>
          </c:xVal>
          <c:yVal>
            <c:numRef>
              <c:f>'CAFE L_100Km KmL data'!$X$10:$X$36</c:f>
              <c:numCache>
                <c:formatCode>General</c:formatCode>
                <c:ptCount val="27"/>
                <c:pt idx="5" formatCode="0.0">
                  <c:v>14.96364344826596</c:v>
                </c:pt>
                <c:pt idx="6" formatCode="0.0">
                  <c:v>15.16413237617259</c:v>
                </c:pt>
                <c:pt idx="7" formatCode="0.0">
                  <c:v>15.37037055658561</c:v>
                </c:pt>
                <c:pt idx="8" formatCode="0.0">
                  <c:v>15.51402593604795</c:v>
                </c:pt>
                <c:pt idx="9" formatCode="0.0">
                  <c:v>15.69544079615966</c:v>
                </c:pt>
                <c:pt idx="10" formatCode="0.0">
                  <c:v>15.78341073585637</c:v>
                </c:pt>
                <c:pt idx="11" formatCode="0.0">
                  <c:v>15.8813863410959</c:v>
                </c:pt>
                <c:pt idx="12" formatCode="0.0">
                  <c:v>16.11814372204434</c:v>
                </c:pt>
                <c:pt idx="13" formatCode="0.0">
                  <c:v>16.60487131244981</c:v>
                </c:pt>
                <c:pt idx="14" formatCode="0.0">
                  <c:v>17.42327015990845</c:v>
                </c:pt>
                <c:pt idx="15" formatCode="0.0">
                  <c:v>18.03350169710296</c:v>
                </c:pt>
                <c:pt idx="16" formatCode="0.0">
                  <c:v>18.59005566565013</c:v>
                </c:pt>
                <c:pt idx="17" formatCode="0.0">
                  <c:v>19.03840558797108</c:v>
                </c:pt>
                <c:pt idx="18" formatCode="0.0">
                  <c:v>19.74828359442343</c:v>
                </c:pt>
                <c:pt idx="19" formatCode="0.0">
                  <c:v>#N/A</c:v>
                </c:pt>
                <c:pt idx="20" formatCode="0.0">
                  <c:v>#N/A</c:v>
                </c:pt>
                <c:pt idx="21" formatCode="0.0">
                  <c:v>#N/A</c:v>
                </c:pt>
                <c:pt idx="22" formatCode="0.0">
                  <c:v>#N/A</c:v>
                </c:pt>
                <c:pt idx="23" formatCode="0.0">
                  <c:v>#N/A</c:v>
                </c:pt>
                <c:pt idx="24" formatCode="0.0">
                  <c:v>#N/A</c:v>
                </c:pt>
                <c:pt idx="25" formatCode="0.0">
                  <c:v>#N/A</c:v>
                </c:pt>
                <c:pt idx="26" formatCode="0.0">
                  <c:v>25.77319587628866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'CAFE L_100Km KmL data'!$Z$9</c:f>
              <c:strCache>
                <c:ptCount val="1"/>
                <c:pt idx="0">
                  <c:v>Japan</c:v>
                </c:pt>
              </c:strCache>
            </c:strRef>
          </c:tx>
          <c:spPr>
            <a:ln w="31750">
              <a:solidFill>
                <a:srgbClr val="F1AC37"/>
              </a:solidFill>
            </a:ln>
          </c:spPr>
          <c:marker>
            <c:symbol val="circle"/>
            <c:size val="4"/>
            <c:spPr>
              <a:solidFill>
                <a:srgbClr val="F1AC37"/>
              </a:solidFill>
              <a:ln>
                <a:solidFill>
                  <a:srgbClr val="F1AC37"/>
                </a:solidFill>
              </a:ln>
            </c:spPr>
          </c:marker>
          <c:dPt>
            <c:idx val="15"/>
            <c:bubble3D val="0"/>
            <c:spPr>
              <a:ln w="31750">
                <a:solidFill>
                  <a:srgbClr val="F1AC37"/>
                </a:solidFill>
                <a:prstDash val="dash"/>
              </a:ln>
            </c:spPr>
          </c:dPt>
          <c:dPt>
            <c:idx val="20"/>
            <c:bubble3D val="0"/>
            <c:spPr>
              <a:ln w="31750">
                <a:solidFill>
                  <a:srgbClr val="F1AC37"/>
                </a:solidFill>
                <a:prstDash val="dash"/>
              </a:ln>
            </c:spPr>
          </c:dPt>
          <c:dPt>
            <c:idx val="25"/>
            <c:bubble3D val="0"/>
            <c:spPr>
              <a:ln w="31750">
                <a:solidFill>
                  <a:srgbClr val="F1AC37"/>
                </a:solidFill>
                <a:prstDash val="dash"/>
              </a:ln>
            </c:spPr>
          </c:dPt>
          <c:dLbls>
            <c:dLbl>
              <c:idx val="20"/>
              <c:layout>
                <c:manualLayout>
                  <c:x val="0.0"/>
                  <c:y val="0.0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solidFill>
                          <a:srgbClr val="F1AC37"/>
                        </a:solidFill>
                      </a:defRPr>
                    </a:pPr>
                    <a:r>
                      <a:rPr lang="en-US" sz="1000">
                        <a:solidFill>
                          <a:srgbClr val="F1AC37"/>
                        </a:solidFill>
                      </a:rPr>
                      <a:t>Japan 2020: 23.4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0.00592592592592592"/>
                  <c:y val="-0.00870292944374061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rgbClr val="F1AC37"/>
                        </a:solidFill>
                      </a:defRPr>
                    </a:pPr>
                    <a:r>
                      <a:rPr lang="en-US" sz="900">
                        <a:solidFill>
                          <a:srgbClr val="F1AC37"/>
                        </a:solidFill>
                      </a:rPr>
                      <a:t>Japan2020:</a:t>
                    </a:r>
                    <a:r>
                      <a:rPr lang="en-US" sz="900" baseline="0">
                        <a:solidFill>
                          <a:srgbClr val="F1AC37"/>
                        </a:solidFill>
                      </a:rPr>
                      <a:t> </a:t>
                    </a:r>
                    <a:r>
                      <a:rPr lang="en-US" sz="900">
                        <a:solidFill>
                          <a:srgbClr val="F1AC37"/>
                        </a:solidFill>
                      </a:rPr>
                      <a:t>55.1</a:t>
                    </a:r>
                    <a:endParaRPr lang="en-US" sz="1200">
                      <a:solidFill>
                        <a:srgbClr val="F1AC37"/>
                      </a:solidFill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'CAFE L_100Km KmL data'!$B$15:$B$40</c:f>
              <c:numCache>
                <c:formatCode>General</c:formatCode>
                <c:ptCount val="26"/>
                <c:pt idx="0">
                  <c:v>2000.0</c:v>
                </c:pt>
                <c:pt idx="1">
                  <c:v>2001.0</c:v>
                </c:pt>
                <c:pt idx="2">
                  <c:v>2002.0</c:v>
                </c:pt>
                <c:pt idx="3">
                  <c:v>2003.0</c:v>
                </c:pt>
                <c:pt idx="4">
                  <c:v>2004.0</c:v>
                </c:pt>
                <c:pt idx="5">
                  <c:v>2005.0</c:v>
                </c:pt>
                <c:pt idx="6">
                  <c:v>2006.0</c:v>
                </c:pt>
                <c:pt idx="7">
                  <c:v>2007.0</c:v>
                </c:pt>
                <c:pt idx="8">
                  <c:v>2008.0</c:v>
                </c:pt>
                <c:pt idx="9">
                  <c:v>2009.0</c:v>
                </c:pt>
                <c:pt idx="10">
                  <c:v>2010.0</c:v>
                </c:pt>
                <c:pt idx="11">
                  <c:v>2011.0</c:v>
                </c:pt>
                <c:pt idx="12">
                  <c:v>2012.0</c:v>
                </c:pt>
                <c:pt idx="13">
                  <c:v>2013.0</c:v>
                </c:pt>
                <c:pt idx="14">
                  <c:v>2014.0</c:v>
                </c:pt>
                <c:pt idx="15">
                  <c:v>2015.0</c:v>
                </c:pt>
                <c:pt idx="16">
                  <c:v>2016.0</c:v>
                </c:pt>
                <c:pt idx="17">
                  <c:v>2017.0</c:v>
                </c:pt>
                <c:pt idx="18">
                  <c:v>2018.0</c:v>
                </c:pt>
                <c:pt idx="19">
                  <c:v>2019.0</c:v>
                </c:pt>
                <c:pt idx="20">
                  <c:v>2020.0</c:v>
                </c:pt>
                <c:pt idx="21">
                  <c:v>2021.0</c:v>
                </c:pt>
                <c:pt idx="22">
                  <c:v>2022.0</c:v>
                </c:pt>
                <c:pt idx="23">
                  <c:v>2023.0</c:v>
                </c:pt>
                <c:pt idx="24">
                  <c:v>2024.0</c:v>
                </c:pt>
                <c:pt idx="25">
                  <c:v>2025.0</c:v>
                </c:pt>
              </c:numCache>
            </c:numRef>
          </c:xVal>
          <c:yVal>
            <c:numRef>
              <c:f>'CAFE L_100Km KmL data'!$Z$15:$Z$40</c:f>
              <c:numCache>
                <c:formatCode>0.0</c:formatCode>
                <c:ptCount val="26"/>
                <c:pt idx="0">
                  <c:v>15.20058055067132</c:v>
                </c:pt>
                <c:pt idx="1">
                  <c:v>15.67372448918298</c:v>
                </c:pt>
                <c:pt idx="2">
                  <c:v>16.23805973099685</c:v>
                </c:pt>
                <c:pt idx="3">
                  <c:v>16.33176269344976</c:v>
                </c:pt>
                <c:pt idx="4">
                  <c:v>16.61228234329225</c:v>
                </c:pt>
                <c:pt idx="5">
                  <c:v>16.70559500157454</c:v>
                </c:pt>
                <c:pt idx="6">
                  <c:v>17.0778957006506</c:v>
                </c:pt>
                <c:pt idx="7">
                  <c:v>17.26348598210379</c:v>
                </c:pt>
                <c:pt idx="8">
                  <c:v>18.00223856749146</c:v>
                </c:pt>
                <c:pt idx="9">
                  <c:v>19.46343409492767</c:v>
                </c:pt>
                <c:pt idx="10">
                  <c:v>19.64464117846993</c:v>
                </c:pt>
                <c:pt idx="11">
                  <c:v>21.0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23.4192037470726</c:v>
                </c:pt>
              </c:numCache>
            </c:numRef>
          </c:yVal>
          <c:smooth val="0"/>
        </c:ser>
        <c:ser>
          <c:idx val="7"/>
          <c:order val="5"/>
          <c:tx>
            <c:strRef>
              <c:f>'MPG data'!$J$11</c:f>
              <c:strCache>
                <c:ptCount val="1"/>
                <c:pt idx="0">
                  <c:v>China</c:v>
                </c:pt>
              </c:strCache>
            </c:strRef>
          </c:tx>
          <c:spPr>
            <a:ln w="31750">
              <a:solidFill>
                <a:schemeClr val="accent2"/>
              </a:solidFill>
            </a:ln>
          </c:spPr>
          <c:marker>
            <c:symbol val="circle"/>
            <c:size val="4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Pt>
            <c:idx val="15"/>
            <c:bubble3D val="0"/>
            <c:spPr>
              <a:ln w="31750">
                <a:solidFill>
                  <a:schemeClr val="accent2"/>
                </a:solidFill>
                <a:prstDash val="dash"/>
              </a:ln>
            </c:spPr>
          </c:dPt>
          <c:dPt>
            <c:idx val="20"/>
            <c:bubble3D val="0"/>
            <c:spPr>
              <a:ln w="31750">
                <a:solidFill>
                  <a:schemeClr val="accent2"/>
                </a:solidFill>
                <a:prstDash val="sysDot"/>
              </a:ln>
            </c:spPr>
          </c:dPt>
          <c:dPt>
            <c:idx val="25"/>
            <c:bubble3D val="0"/>
            <c:spPr>
              <a:ln w="31750">
                <a:solidFill>
                  <a:schemeClr val="accent2"/>
                </a:solidFill>
                <a:prstDash val="sysDash"/>
              </a:ln>
            </c:spPr>
          </c:dPt>
          <c:dLbls>
            <c:dLbl>
              <c:idx val="20"/>
              <c:layout>
                <c:manualLayout>
                  <c:x val="-0.0148105431578162"/>
                  <c:y val="0.0152432165491509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solidFill>
                          <a:srgbClr val="007A94"/>
                        </a:solidFill>
                      </a:defRPr>
                    </a:pPr>
                    <a:r>
                      <a:rPr lang="en-US" sz="1000">
                        <a:solidFill>
                          <a:srgbClr val="007A94"/>
                        </a:solidFill>
                      </a:rPr>
                      <a:t>China 2020</a:t>
                    </a:r>
                    <a:r>
                      <a:rPr lang="en-US" sz="1000" b="1" i="0" u="none" strike="noStrike" baseline="30000">
                        <a:effectLst/>
                      </a:rPr>
                      <a:t>[1]</a:t>
                    </a:r>
                    <a:r>
                      <a:rPr lang="en-US" sz="1000" b="1" i="0" u="none" strike="noStrike" baseline="0"/>
                      <a:t> </a:t>
                    </a:r>
                    <a:r>
                      <a:rPr lang="en-US" sz="1000">
                        <a:solidFill>
                          <a:srgbClr val="007A94"/>
                        </a:solidFill>
                      </a:rPr>
                      <a:t>: 21.3</a:t>
                    </a:r>
                    <a:endParaRPr lang="en-US" sz="1000">
                      <a:solidFill>
                        <a:srgbClr val="63BDD2"/>
                      </a:solidFill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0.00740479532212842"/>
                  <c:y val="-0.015248962032829"/>
                </c:manualLayout>
              </c:layout>
              <c:tx>
                <c:rich>
                  <a:bodyPr/>
                  <a:lstStyle/>
                  <a:p>
                    <a:r>
                      <a:rPr lang="en-US" sz="900">
                        <a:solidFill>
                          <a:srgbClr val="007A94"/>
                        </a:solidFill>
                      </a:rPr>
                      <a:t>China</a:t>
                    </a:r>
                    <a:r>
                      <a:rPr lang="en-US" sz="900" baseline="0">
                        <a:solidFill>
                          <a:srgbClr val="007A94"/>
                        </a:solidFill>
                      </a:rPr>
                      <a:t> 2020</a:t>
                    </a:r>
                    <a:r>
                      <a:rPr lang="en-US" sz="900" baseline="30000">
                        <a:solidFill>
                          <a:srgbClr val="007A94"/>
                        </a:solidFill>
                      </a:rPr>
                      <a:t>[1]</a:t>
                    </a:r>
                    <a:r>
                      <a:rPr lang="en-US" sz="900" baseline="0">
                        <a:solidFill>
                          <a:srgbClr val="007A94"/>
                        </a:solidFill>
                      </a:rPr>
                      <a:t>: </a:t>
                    </a:r>
                    <a:r>
                      <a:rPr lang="en-US" sz="900">
                        <a:solidFill>
                          <a:srgbClr val="007A94"/>
                        </a:solidFill>
                      </a:rPr>
                      <a:t>50.1</a:t>
                    </a:r>
                    <a:endParaRPr lang="en-US" sz="1100">
                      <a:solidFill>
                        <a:srgbClr val="63BDD2"/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>
                    <a:solidFill>
                      <a:srgbClr val="007A94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'CAFE L_100Km KmL data'!$B$15:$B$40</c:f>
              <c:numCache>
                <c:formatCode>General</c:formatCode>
                <c:ptCount val="26"/>
                <c:pt idx="0">
                  <c:v>2000.0</c:v>
                </c:pt>
                <c:pt idx="1">
                  <c:v>2001.0</c:v>
                </c:pt>
                <c:pt idx="2">
                  <c:v>2002.0</c:v>
                </c:pt>
                <c:pt idx="3">
                  <c:v>2003.0</c:v>
                </c:pt>
                <c:pt idx="4">
                  <c:v>2004.0</c:v>
                </c:pt>
                <c:pt idx="5">
                  <c:v>2005.0</c:v>
                </c:pt>
                <c:pt idx="6">
                  <c:v>2006.0</c:v>
                </c:pt>
                <c:pt idx="7">
                  <c:v>2007.0</c:v>
                </c:pt>
                <c:pt idx="8">
                  <c:v>2008.0</c:v>
                </c:pt>
                <c:pt idx="9">
                  <c:v>2009.0</c:v>
                </c:pt>
                <c:pt idx="10">
                  <c:v>2010.0</c:v>
                </c:pt>
                <c:pt idx="11">
                  <c:v>2011.0</c:v>
                </c:pt>
                <c:pt idx="12">
                  <c:v>2012.0</c:v>
                </c:pt>
                <c:pt idx="13">
                  <c:v>2013.0</c:v>
                </c:pt>
                <c:pt idx="14">
                  <c:v>2014.0</c:v>
                </c:pt>
                <c:pt idx="15">
                  <c:v>2015.0</c:v>
                </c:pt>
                <c:pt idx="16">
                  <c:v>2016.0</c:v>
                </c:pt>
                <c:pt idx="17">
                  <c:v>2017.0</c:v>
                </c:pt>
                <c:pt idx="18">
                  <c:v>2018.0</c:v>
                </c:pt>
                <c:pt idx="19">
                  <c:v>2019.0</c:v>
                </c:pt>
                <c:pt idx="20">
                  <c:v>2020.0</c:v>
                </c:pt>
                <c:pt idx="21">
                  <c:v>2021.0</c:v>
                </c:pt>
                <c:pt idx="22">
                  <c:v>2022.0</c:v>
                </c:pt>
                <c:pt idx="23">
                  <c:v>2023.0</c:v>
                </c:pt>
                <c:pt idx="24">
                  <c:v>2024.0</c:v>
                </c:pt>
                <c:pt idx="25">
                  <c:v>2025.0</c:v>
                </c:pt>
              </c:numCache>
            </c:numRef>
          </c:xVal>
          <c:yVal>
            <c:numRef>
              <c:f>'CAFE L_100Km KmL data'!$AA$15:$AA$40</c:f>
              <c:numCache>
                <c:formatCode>0.0</c:formatCode>
                <c:ptCount val="26"/>
                <c:pt idx="2">
                  <c:v>12.35175381101022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13.80577629441886</c:v>
                </c:pt>
                <c:pt idx="7">
                  <c:v>#N/A</c:v>
                </c:pt>
                <c:pt idx="8">
                  <c:v>14.01464876138675</c:v>
                </c:pt>
                <c:pt idx="9">
                  <c:v>#N/A</c:v>
                </c:pt>
                <c:pt idx="10">
                  <c:v>14.37461108519395</c:v>
                </c:pt>
                <c:pt idx="11">
                  <c:v>14.66915889724235</c:v>
                </c:pt>
                <c:pt idx="12">
                  <c:v>14.95826242267893</c:v>
                </c:pt>
                <c:pt idx="13">
                  <c:v>#N/A</c:v>
                </c:pt>
                <c:pt idx="14">
                  <c:v>#N/A</c:v>
                </c:pt>
                <c:pt idx="15">
                  <c:v>15.6796517360938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21.30935121298822</c:v>
                </c:pt>
              </c:numCache>
            </c:numRef>
          </c:yVal>
          <c:smooth val="0"/>
        </c:ser>
        <c:ser>
          <c:idx val="8"/>
          <c:order val="6"/>
          <c:tx>
            <c:strRef>
              <c:f>'MPG data'!$K$11</c:f>
              <c:strCache>
                <c:ptCount val="1"/>
                <c:pt idx="0">
                  <c:v>S. Korea</c:v>
                </c:pt>
              </c:strCache>
            </c:strRef>
          </c:tx>
          <c:spPr>
            <a:ln w="31750">
              <a:solidFill>
                <a:srgbClr val="9E3475"/>
              </a:solidFill>
            </a:ln>
          </c:spPr>
          <c:marker>
            <c:symbol val="circle"/>
            <c:size val="4"/>
            <c:spPr>
              <a:solidFill>
                <a:srgbClr val="9E3475"/>
              </a:solidFill>
              <a:ln>
                <a:solidFill>
                  <a:srgbClr val="9E3475"/>
                </a:solidFill>
              </a:ln>
            </c:spPr>
          </c:marker>
          <c:dPt>
            <c:idx val="12"/>
            <c:bubble3D val="0"/>
            <c:spPr>
              <a:ln w="31750">
                <a:solidFill>
                  <a:srgbClr val="9E3475"/>
                </a:solidFill>
                <a:prstDash val="dash"/>
              </a:ln>
            </c:spPr>
          </c:dPt>
          <c:dPt>
            <c:idx val="15"/>
            <c:bubble3D val="0"/>
            <c:spPr>
              <a:ln w="31750">
                <a:solidFill>
                  <a:srgbClr val="9E3475"/>
                </a:solidFill>
                <a:prstDash val="dash"/>
              </a:ln>
            </c:spPr>
          </c:dPt>
          <c:dPt>
            <c:idx val="17"/>
            <c:bubble3D val="0"/>
            <c:spPr>
              <a:ln w="31750">
                <a:solidFill>
                  <a:srgbClr val="9E3475"/>
                </a:solidFill>
                <a:prstDash val="lgDash"/>
              </a:ln>
            </c:spPr>
          </c:dPt>
          <c:dPt>
            <c:idx val="20"/>
            <c:bubble3D val="0"/>
            <c:spPr>
              <a:ln w="31750">
                <a:solidFill>
                  <a:srgbClr val="9E3475"/>
                </a:solidFill>
                <a:prstDash val="sysDash"/>
              </a:ln>
            </c:spPr>
          </c:dPt>
          <c:dLbls>
            <c:dLbl>
              <c:idx val="15"/>
              <c:layout>
                <c:manualLayout>
                  <c:x val="-0.118476725154055"/>
                  <c:y val="-0.02178423147547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solidFill>
                          <a:srgbClr val="9E3475"/>
                        </a:solidFill>
                      </a:defRPr>
                    </a:pPr>
                    <a:r>
                      <a:rPr lang="en-US" sz="1000">
                        <a:solidFill>
                          <a:srgbClr val="9E3475"/>
                        </a:solidFill>
                      </a:rPr>
                      <a:t>S. Korea 2015: 16.7</a:t>
                    </a:r>
                  </a:p>
                </c:rich>
              </c:tx>
              <c:spPr>
                <a:ln>
                  <a:noFill/>
                </a:ln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0.0"/>
                  <c:y val="-0.0065354409720227"/>
                </c:manualLayout>
              </c:layout>
              <c:tx>
                <c:rich>
                  <a:bodyPr/>
                  <a:lstStyle/>
                  <a:p>
                    <a:pPr>
                      <a:defRPr sz="1100">
                        <a:solidFill>
                          <a:srgbClr val="9E3475"/>
                        </a:solidFill>
                      </a:defRPr>
                    </a:pPr>
                    <a:r>
                      <a:rPr lang="en-US" sz="1100">
                        <a:solidFill>
                          <a:srgbClr val="9E3475"/>
                        </a:solidFill>
                      </a:rPr>
                      <a:t>Korea: 39.3</a:t>
                    </a:r>
                  </a:p>
                </c:rich>
              </c:tx>
              <c:spPr>
                <a:ln>
                  <a:noFill/>
                </a:ln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ln>
                <a:noFill/>
              </a:ln>
            </c:sp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'CAFE L_100Km KmL data'!$B$15:$B$40</c:f>
              <c:numCache>
                <c:formatCode>General</c:formatCode>
                <c:ptCount val="26"/>
                <c:pt idx="0">
                  <c:v>2000.0</c:v>
                </c:pt>
                <c:pt idx="1">
                  <c:v>2001.0</c:v>
                </c:pt>
                <c:pt idx="2">
                  <c:v>2002.0</c:v>
                </c:pt>
                <c:pt idx="3">
                  <c:v>2003.0</c:v>
                </c:pt>
                <c:pt idx="4">
                  <c:v>2004.0</c:v>
                </c:pt>
                <c:pt idx="5">
                  <c:v>2005.0</c:v>
                </c:pt>
                <c:pt idx="6">
                  <c:v>2006.0</c:v>
                </c:pt>
                <c:pt idx="7">
                  <c:v>2007.0</c:v>
                </c:pt>
                <c:pt idx="8">
                  <c:v>2008.0</c:v>
                </c:pt>
                <c:pt idx="9">
                  <c:v>2009.0</c:v>
                </c:pt>
                <c:pt idx="10">
                  <c:v>2010.0</c:v>
                </c:pt>
                <c:pt idx="11">
                  <c:v>2011.0</c:v>
                </c:pt>
                <c:pt idx="12">
                  <c:v>2012.0</c:v>
                </c:pt>
                <c:pt idx="13">
                  <c:v>2013.0</c:v>
                </c:pt>
                <c:pt idx="14">
                  <c:v>2014.0</c:v>
                </c:pt>
                <c:pt idx="15">
                  <c:v>2015.0</c:v>
                </c:pt>
                <c:pt idx="16">
                  <c:v>2016.0</c:v>
                </c:pt>
                <c:pt idx="17">
                  <c:v>2017.0</c:v>
                </c:pt>
                <c:pt idx="18">
                  <c:v>2018.0</c:v>
                </c:pt>
                <c:pt idx="19">
                  <c:v>2019.0</c:v>
                </c:pt>
                <c:pt idx="20">
                  <c:v>2020.0</c:v>
                </c:pt>
                <c:pt idx="21">
                  <c:v>2021.0</c:v>
                </c:pt>
                <c:pt idx="22">
                  <c:v>2022.0</c:v>
                </c:pt>
                <c:pt idx="23">
                  <c:v>2023.0</c:v>
                </c:pt>
                <c:pt idx="24">
                  <c:v>2024.0</c:v>
                </c:pt>
                <c:pt idx="25">
                  <c:v>2025.0</c:v>
                </c:pt>
              </c:numCache>
            </c:numRef>
          </c:xVal>
          <c:yVal>
            <c:numRef>
              <c:f>'CAFE L_100Km KmL data'!$AB$15:$AB$40</c:f>
              <c:numCache>
                <c:formatCode>0.0</c:formatCode>
                <c:ptCount val="26"/>
                <c:pt idx="2">
                  <c:v>#N/A</c:v>
                </c:pt>
                <c:pt idx="3">
                  <c:v>11.41379310344828</c:v>
                </c:pt>
                <c:pt idx="4">
                  <c:v>12.06896551724138</c:v>
                </c:pt>
                <c:pt idx="5">
                  <c:v>12.28735632183908</c:v>
                </c:pt>
                <c:pt idx="6">
                  <c:v>12.36781609195402</c:v>
                </c:pt>
                <c:pt idx="7">
                  <c:v>12.68965517241379</c:v>
                </c:pt>
                <c:pt idx="8">
                  <c:v>13.18390804597701</c:v>
                </c:pt>
                <c:pt idx="9">
                  <c:v>14.10344827586207</c:v>
                </c:pt>
                <c:pt idx="10">
                  <c:v>14.79310344827586</c:v>
                </c:pt>
                <c:pt idx="11">
                  <c:v>15.40229885057471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16.69191168144933</c:v>
                </c:pt>
              </c:numCache>
            </c:numRef>
          </c:yVal>
          <c:smooth val="0"/>
        </c:ser>
        <c:ser>
          <c:idx val="1"/>
          <c:order val="7"/>
          <c:tx>
            <c:v>India</c:v>
          </c:tx>
          <c:spPr>
            <a:ln w="31750"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Pt>
            <c:idx val="15"/>
            <c:bubble3D val="0"/>
            <c:spPr>
              <a:ln w="31750">
                <a:solidFill>
                  <a:schemeClr val="accent3"/>
                </a:solidFill>
                <a:prstDash val="sysDot"/>
              </a:ln>
            </c:spPr>
          </c:dPt>
          <c:dPt>
            <c:idx val="16"/>
            <c:bubble3D val="0"/>
            <c:spPr>
              <a:ln w="31750">
                <a:solidFill>
                  <a:schemeClr val="accent3"/>
                </a:solidFill>
                <a:prstDash val="dash"/>
              </a:ln>
            </c:spPr>
          </c:dPt>
          <c:dPt>
            <c:idx val="20"/>
            <c:bubble3D val="0"/>
            <c:spPr>
              <a:ln w="31750">
                <a:solidFill>
                  <a:schemeClr val="accent3"/>
                </a:solidFill>
                <a:prstDash val="sysDot"/>
              </a:ln>
            </c:spPr>
          </c:dPt>
          <c:dPt>
            <c:idx val="21"/>
            <c:bubble3D val="0"/>
            <c:spPr>
              <a:ln w="31750">
                <a:solidFill>
                  <a:schemeClr val="accent3"/>
                </a:solidFill>
                <a:prstDash val="dash"/>
              </a:ln>
            </c:spPr>
          </c:dPt>
          <c:dLbls>
            <c:dLbl>
              <c:idx val="20"/>
              <c:layout>
                <c:manualLayout>
                  <c:x val="0.0"/>
                  <c:y val="-0.0196153840213391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solidFill>
                          <a:schemeClr val="accent3"/>
                        </a:solidFill>
                      </a:defRPr>
                    </a:pPr>
                    <a:r>
                      <a:rPr lang="en-US" sz="1000">
                        <a:solidFill>
                          <a:schemeClr val="accent3"/>
                        </a:solidFill>
                      </a:rPr>
                      <a:t>India 2020: 21.7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0.0"/>
                  <c:y val="-0.0130662020905923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solidFill>
                          <a:srgbClr val="D6492A"/>
                        </a:solidFill>
                      </a:defRPr>
                    </a:pPr>
                    <a:r>
                      <a:rPr lang="en-US">
                        <a:solidFill>
                          <a:srgbClr val="D6492A"/>
                        </a:solidFill>
                      </a:rPr>
                      <a:t>India 2021: 21.7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'CAFE L_100Km KmL data'!$R$15:$R$40</c:f>
              <c:numCache>
                <c:formatCode>General</c:formatCode>
                <c:ptCount val="26"/>
                <c:pt idx="0">
                  <c:v>2000.0</c:v>
                </c:pt>
                <c:pt idx="1">
                  <c:v>2001.0</c:v>
                </c:pt>
                <c:pt idx="2">
                  <c:v>2002.0</c:v>
                </c:pt>
                <c:pt idx="3">
                  <c:v>2003.0</c:v>
                </c:pt>
                <c:pt idx="4">
                  <c:v>2004.0</c:v>
                </c:pt>
                <c:pt idx="5">
                  <c:v>2005.0</c:v>
                </c:pt>
                <c:pt idx="6">
                  <c:v>2006.0</c:v>
                </c:pt>
                <c:pt idx="7">
                  <c:v>2007.0</c:v>
                </c:pt>
                <c:pt idx="8">
                  <c:v>2008.0</c:v>
                </c:pt>
                <c:pt idx="9">
                  <c:v>2009.0</c:v>
                </c:pt>
                <c:pt idx="10">
                  <c:v>2010.0</c:v>
                </c:pt>
                <c:pt idx="11">
                  <c:v>2011.0</c:v>
                </c:pt>
                <c:pt idx="12">
                  <c:v>2012.0</c:v>
                </c:pt>
                <c:pt idx="13">
                  <c:v>2013.0</c:v>
                </c:pt>
                <c:pt idx="14">
                  <c:v>2014.0</c:v>
                </c:pt>
                <c:pt idx="15">
                  <c:v>2015.0</c:v>
                </c:pt>
                <c:pt idx="16">
                  <c:v>2016.0</c:v>
                </c:pt>
                <c:pt idx="17">
                  <c:v>2017.0</c:v>
                </c:pt>
                <c:pt idx="18">
                  <c:v>2018.0</c:v>
                </c:pt>
                <c:pt idx="19">
                  <c:v>2019.0</c:v>
                </c:pt>
                <c:pt idx="20">
                  <c:v>2020.0</c:v>
                </c:pt>
                <c:pt idx="21">
                  <c:v>2021.0</c:v>
                </c:pt>
                <c:pt idx="22">
                  <c:v>2022.0</c:v>
                </c:pt>
                <c:pt idx="23">
                  <c:v>2023.0</c:v>
                </c:pt>
                <c:pt idx="24">
                  <c:v>2024.0</c:v>
                </c:pt>
                <c:pt idx="25">
                  <c:v>2025.0</c:v>
                </c:pt>
              </c:numCache>
            </c:numRef>
          </c:xVal>
          <c:yVal>
            <c:numRef>
              <c:f>'CAFE L_100Km KmL data'!$AC$15:$AC$40</c:f>
              <c:numCache>
                <c:formatCode>0.0</c:formatCode>
                <c:ptCount val="26"/>
                <c:pt idx="6">
                  <c:v>16.66417978935795</c:v>
                </c:pt>
                <c:pt idx="7">
                  <c:v>#N/A</c:v>
                </c:pt>
                <c:pt idx="8">
                  <c:v>#N/A</c:v>
                </c:pt>
                <c:pt idx="9">
                  <c:v>17.95186704709927</c:v>
                </c:pt>
                <c:pt idx="10">
                  <c:v>18.27111350826181</c:v>
                </c:pt>
                <c:pt idx="11">
                  <c:v>18.6</c:v>
                </c:pt>
                <c:pt idx="12">
                  <c:v>18.5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19.23076923076923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21.73913043478261</c:v>
                </c:pt>
              </c:numCache>
            </c:numRef>
          </c:yVal>
          <c:smooth val="0"/>
        </c:ser>
        <c:ser>
          <c:idx val="2"/>
          <c:order val="8"/>
          <c:tx>
            <c:v>Mexico</c:v>
          </c:tx>
          <c:spPr>
            <a:ln>
              <a:solidFill>
                <a:schemeClr val="accent4"/>
              </a:solidFill>
            </a:ln>
          </c:spPr>
          <c:marker>
            <c:symbol val="circle"/>
            <c:size val="4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dPt>
            <c:idx val="18"/>
            <c:bubble3D val="0"/>
            <c:spPr>
              <a:ln>
                <a:solidFill>
                  <a:schemeClr val="accent4"/>
                </a:solidFill>
                <a:prstDash val="dash"/>
              </a:ln>
            </c:spPr>
          </c:dPt>
          <c:dPt>
            <c:idx val="19"/>
            <c:bubble3D val="0"/>
            <c:spPr>
              <a:ln>
                <a:solidFill>
                  <a:schemeClr val="accent4"/>
                </a:solidFill>
                <a:prstDash val="dash"/>
              </a:ln>
            </c:spPr>
          </c:dPt>
          <c:dPt>
            <c:idx val="20"/>
            <c:bubble3D val="0"/>
            <c:spPr>
              <a:ln>
                <a:solidFill>
                  <a:schemeClr val="accent4"/>
                </a:solidFill>
                <a:prstDash val="dash"/>
              </a:ln>
            </c:spPr>
          </c:dPt>
          <c:dPt>
            <c:idx val="21"/>
            <c:bubble3D val="0"/>
            <c:spPr>
              <a:ln>
                <a:solidFill>
                  <a:schemeClr val="accent4"/>
                </a:solidFill>
                <a:prstDash val="dash"/>
              </a:ln>
            </c:spPr>
          </c:dPt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.00147952448781949"/>
                  <c:y val="0.010873615433037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accent4"/>
                        </a:solidFill>
                      </a:rPr>
                      <a:t>Mexico 2016</a:t>
                    </a:r>
                    <a:r>
                      <a:rPr lang="en-US" sz="1050" b="1" i="0" u="none" strike="noStrike" baseline="0">
                        <a:solidFill>
                          <a:schemeClr val="accent4"/>
                        </a:solidFill>
                      </a:rPr>
                      <a:t> </a:t>
                    </a:r>
                    <a:r>
                      <a:rPr lang="en-US">
                        <a:solidFill>
                          <a:schemeClr val="accent4"/>
                        </a:solidFill>
                      </a:rPr>
                      <a:t>: 16.7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>
                    <a:solidFill>
                      <a:schemeClr val="accent4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'CAFE L_100Km KmL data'!$R$10:$R$31</c:f>
              <c:numCache>
                <c:formatCode>General</c:formatCode>
                <c:ptCount val="22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  <c:pt idx="20">
                  <c:v>2015.0</c:v>
                </c:pt>
                <c:pt idx="21">
                  <c:v>2016.0</c:v>
                </c:pt>
              </c:numCache>
            </c:numRef>
          </c:xVal>
          <c:yVal>
            <c:numRef>
              <c:f>'CAFE L_100Km KmL data'!$AE$10:$AE$40</c:f>
              <c:numCache>
                <c:formatCode>0.00</c:formatCode>
                <c:ptCount val="31"/>
                <c:pt idx="13" formatCode="0.0">
                  <c:v>14.0</c:v>
                </c:pt>
                <c:pt idx="14" formatCode="0.0">
                  <c:v>14.31</c:v>
                </c:pt>
                <c:pt idx="15" formatCode="0.0">
                  <c:v>14.64</c:v>
                </c:pt>
                <c:pt idx="16" formatCode="0.0">
                  <c:v>15.06</c:v>
                </c:pt>
                <c:pt idx="17" formatCode="0.0">
                  <c:v>#N/A</c:v>
                </c:pt>
                <c:pt idx="18" formatCode="0.0">
                  <c:v>15.01</c:v>
                </c:pt>
                <c:pt idx="19" formatCode="0.0">
                  <c:v>15.39</c:v>
                </c:pt>
                <c:pt idx="20" formatCode="0.0">
                  <c:v>15.98</c:v>
                </c:pt>
                <c:pt idx="21" formatCode="General">
                  <c:v>16.7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8099880"/>
        <c:axId val="1788103064"/>
      </c:scatterChart>
      <c:valAx>
        <c:axId val="1788099880"/>
        <c:scaling>
          <c:orientation val="minMax"/>
          <c:max val="2025.0"/>
          <c:min val="2000.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788103064"/>
        <c:crosses val="autoZero"/>
        <c:crossBetween val="midCat"/>
        <c:majorUnit val="5.0"/>
        <c:minorUnit val="1.0"/>
      </c:valAx>
      <c:valAx>
        <c:axId val="1788103064"/>
        <c:scaling>
          <c:orientation val="minMax"/>
          <c:max val="28.0"/>
          <c:min val="8.0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Kilometers</a:t>
                </a:r>
                <a:r>
                  <a:rPr lang="en-US" sz="1200" baseline="0"/>
                  <a:t> </a:t>
                </a:r>
                <a:r>
                  <a:rPr lang="en-US" sz="1200"/>
                  <a:t>per Liter (Gasoline Equivalent) </a:t>
                </a:r>
              </a:p>
              <a:p>
                <a:pPr>
                  <a:defRPr sz="1200"/>
                </a:pPr>
                <a:r>
                  <a:rPr lang="en-US" sz="1200"/>
                  <a:t>normalized to CAFE Test Cycle</a:t>
                </a:r>
              </a:p>
            </c:rich>
          </c:tx>
          <c:layout>
            <c:manualLayout>
              <c:xMode val="edge"/>
              <c:yMode val="edge"/>
              <c:x val="0.0122781934544912"/>
              <c:y val="0.18536105242942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788099880"/>
        <c:crossesAt val="2000.0"/>
        <c:crossBetween val="midCat"/>
      </c:valAx>
    </c:plotArea>
    <c:legend>
      <c:legendPos val="r"/>
      <c:layout>
        <c:manualLayout>
          <c:xMode val="edge"/>
          <c:yMode val="edge"/>
          <c:x val="0.842575452725696"/>
          <c:y val="0.417069379243769"/>
          <c:w val="0.15570865771664"/>
          <c:h val="0.402157763017089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1">
          <a:latin typeface="Helvetica Neue"/>
          <a:cs typeface="Helvetica Neue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327600354359"/>
          <c:y val="0.0163089132957123"/>
          <c:w val="0.704416213074037"/>
          <c:h val="0.820627158447299"/>
        </c:manualLayout>
      </c:layout>
      <c:scatterChart>
        <c:scatterStyle val="lineMarker"/>
        <c:varyColors val="0"/>
        <c:ser>
          <c:idx val="0"/>
          <c:order val="0"/>
          <c:tx>
            <c:v>US</c:v>
          </c:tx>
          <c:spPr>
            <a:ln w="31750">
              <a:solidFill>
                <a:srgbClr val="6B7089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6B7089"/>
              </a:solidFill>
              <a:ln>
                <a:solidFill>
                  <a:srgbClr val="6B7089"/>
                </a:solidFill>
              </a:ln>
            </c:spPr>
          </c:marker>
          <c:dPt>
            <c:idx val="0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Pt>
            <c:idx val="15"/>
            <c:bubble3D val="0"/>
          </c:dPt>
          <c:dPt>
            <c:idx val="16"/>
            <c:bubble3D val="0"/>
          </c:dPt>
          <c:dPt>
            <c:idx val="17"/>
            <c:bubble3D val="0"/>
          </c:dPt>
          <c:dPt>
            <c:idx val="18"/>
            <c:bubble3D val="0"/>
          </c:dPt>
          <c:dPt>
            <c:idx val="19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Pt>
            <c:idx val="20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Pt>
            <c:idx val="21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Pt>
            <c:idx val="22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Pt>
            <c:idx val="23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Pt>
            <c:idx val="24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Pt>
            <c:idx val="25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Pt>
            <c:idx val="26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Pt>
            <c:idx val="27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Pt>
            <c:idx val="28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Pt>
            <c:idx val="29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Pt>
            <c:idx val="30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Lbls>
            <c:dLbl>
              <c:idx val="30"/>
              <c:layout>
                <c:manualLayout>
                  <c:x val="0.00148824730242053"/>
                  <c:y val="0.00658072152745612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solidFill>
                          <a:srgbClr val="6B7089"/>
                        </a:solidFill>
                        <a:latin typeface="Helvetica Neue"/>
                        <a:cs typeface="Helvetica Neue"/>
                      </a:defRPr>
                    </a:pPr>
                    <a:r>
                      <a:rPr lang="en-US" sz="1000">
                        <a:solidFill>
                          <a:srgbClr val="6B7089"/>
                        </a:solidFill>
                        <a:latin typeface="Helvetica Neue"/>
                        <a:cs typeface="Helvetica Neue"/>
                      </a:rPr>
                      <a:t>US 2025</a:t>
                    </a:r>
                    <a:r>
                      <a:rPr lang="en-US" sz="1000" baseline="30000">
                        <a:solidFill>
                          <a:srgbClr val="6B7089"/>
                        </a:solidFill>
                        <a:latin typeface="Helvetica Neue"/>
                        <a:cs typeface="Helvetica Neue"/>
                      </a:rPr>
                      <a:t>[2]</a:t>
                    </a:r>
                    <a:r>
                      <a:rPr lang="en-US" sz="1000">
                        <a:solidFill>
                          <a:srgbClr val="6B7089"/>
                        </a:solidFill>
                        <a:latin typeface="Helvetica Neue"/>
                        <a:cs typeface="Helvetica Neue"/>
                      </a:rPr>
                      <a:t>:</a:t>
                    </a:r>
                    <a:r>
                      <a:rPr lang="en-US" sz="1000" baseline="0">
                        <a:solidFill>
                          <a:srgbClr val="6B7089"/>
                        </a:solidFill>
                        <a:latin typeface="Helvetica Neue"/>
                        <a:cs typeface="Helvetica Neue"/>
                      </a:rPr>
                      <a:t> </a:t>
                    </a:r>
                    <a:r>
                      <a:rPr lang="en-US" sz="1000">
                        <a:solidFill>
                          <a:srgbClr val="6B7089"/>
                        </a:solidFill>
                        <a:latin typeface="Helvetica Neue"/>
                        <a:cs typeface="Helvetica Neue"/>
                      </a:rPr>
                      <a:t>1.3</a:t>
                    </a:r>
                    <a:endParaRPr lang="en-US" sz="1100">
                      <a:solidFill>
                        <a:srgbClr val="6B7089"/>
                      </a:solidFill>
                      <a:latin typeface="Helvetica Neue"/>
                      <a:cs typeface="Helvetica Neue"/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'CAFE L_100Km KmL data'!$AH$10:$AH$40</c:f>
              <c:numCache>
                <c:formatCode>General</c:formatCode>
                <c:ptCount val="31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  <c:pt idx="20">
                  <c:v>2015.0</c:v>
                </c:pt>
                <c:pt idx="21">
                  <c:v>2016.0</c:v>
                </c:pt>
                <c:pt idx="22">
                  <c:v>2017.0</c:v>
                </c:pt>
                <c:pt idx="23">
                  <c:v>2018.0</c:v>
                </c:pt>
                <c:pt idx="24">
                  <c:v>2019.0</c:v>
                </c:pt>
                <c:pt idx="25">
                  <c:v>2020.0</c:v>
                </c:pt>
                <c:pt idx="26">
                  <c:v>2021.0</c:v>
                </c:pt>
                <c:pt idx="27">
                  <c:v>2022.0</c:v>
                </c:pt>
                <c:pt idx="28">
                  <c:v>2023.0</c:v>
                </c:pt>
                <c:pt idx="29">
                  <c:v>2024.0</c:v>
                </c:pt>
                <c:pt idx="30">
                  <c:v>2025.0</c:v>
                </c:pt>
              </c:numCache>
            </c:numRef>
          </c:xVal>
          <c:yVal>
            <c:numRef>
              <c:f>'CAFE L_100Km KmL data'!$AJ$10:$AJ$40</c:f>
              <c:numCache>
                <c:formatCode>General</c:formatCode>
                <c:ptCount val="31"/>
                <c:pt idx="5" formatCode="0.00">
                  <c:v>2.687842304007467</c:v>
                </c:pt>
                <c:pt idx="6" formatCode="0.00">
                  <c:v>2.668574617240388</c:v>
                </c:pt>
                <c:pt idx="7" formatCode="0.00">
                  <c:v>2.630856248092114</c:v>
                </c:pt>
                <c:pt idx="8" formatCode="0.00">
                  <c:v>2.594189262055987</c:v>
                </c:pt>
                <c:pt idx="9" formatCode="0.00">
                  <c:v>2.612394098982695</c:v>
                </c:pt>
                <c:pt idx="10" formatCode="0.00">
                  <c:v>2.558530303127382</c:v>
                </c:pt>
                <c:pt idx="11" formatCode="0.00">
                  <c:v>2.576236395190548</c:v>
                </c:pt>
                <c:pt idx="12" formatCode="0.00">
                  <c:v>2.498430598020363</c:v>
                </c:pt>
                <c:pt idx="13" formatCode="0.00">
                  <c:v>2.473529296378964</c:v>
                </c:pt>
                <c:pt idx="14" formatCode="0.00">
                  <c:v>2.35611493104452</c:v>
                </c:pt>
                <c:pt idx="15" formatCode="0.00">
                  <c:v>2.28384146690205</c:v>
                </c:pt>
                <c:pt idx="16" formatCode="0.00">
                  <c:v>2.305053616749438</c:v>
                </c:pt>
                <c:pt idx="17" formatCode="0.00">
                  <c:v>2.170648158046847</c:v>
                </c:pt>
                <c:pt idx="18" formatCode="0.00">
                  <c:v>2.139460684511691</c:v>
                </c:pt>
                <c:pt idx="19" formatCode="0.00">
                  <c:v>2.133330424670683</c:v>
                </c:pt>
                <c:pt idx="20" formatCode="0.00">
                  <c:v>2.056719111077537</c:v>
                </c:pt>
                <c:pt idx="21" formatCode="0.00">
                  <c:v>1.969662217486954</c:v>
                </c:pt>
                <c:pt idx="22" formatCode="0.00">
                  <c:v>1.856689072843063</c:v>
                </c:pt>
                <c:pt idx="23" formatCode="0.00">
                  <c:v>1.789741149543433</c:v>
                </c:pt>
                <c:pt idx="24" formatCode="0.00">
                  <c:v>1.727453174501318</c:v>
                </c:pt>
                <c:pt idx="25" formatCode="0.00">
                  <c:v>1.661902496004617</c:v>
                </c:pt>
                <c:pt idx="26" formatCode="0.00">
                  <c:v>1.590881021816385</c:v>
                </c:pt>
                <c:pt idx="27" formatCode="0.00">
                  <c:v>1.519453710632793</c:v>
                </c:pt>
                <c:pt idx="28" formatCode="0.00">
                  <c:v>1.45416468400404</c:v>
                </c:pt>
                <c:pt idx="29" formatCode="0.00">
                  <c:v>1.389052832481471</c:v>
                </c:pt>
                <c:pt idx="30" formatCode="0.00">
                  <c:v>1.324790601797275</c:v>
                </c:pt>
              </c:numCache>
            </c:numRef>
          </c:yVal>
          <c:smooth val="0"/>
        </c:ser>
        <c:ser>
          <c:idx val="3"/>
          <c:order val="1"/>
          <c:tx>
            <c:v>Canada</c:v>
          </c:tx>
          <c:spPr>
            <a:ln w="31750">
              <a:solidFill>
                <a:srgbClr val="C0DA8B"/>
              </a:solidFill>
            </a:ln>
          </c:spPr>
          <c:marker>
            <c:symbol val="circle"/>
            <c:size val="4"/>
            <c:spPr>
              <a:solidFill>
                <a:srgbClr val="C0DA8B"/>
              </a:solidFill>
              <a:ln>
                <a:solidFill>
                  <a:srgbClr val="C0DA8B"/>
                </a:solidFill>
              </a:ln>
            </c:spPr>
          </c:marker>
          <c:dPt>
            <c:idx val="19"/>
            <c:bubble3D val="0"/>
            <c:spPr>
              <a:ln w="31750">
                <a:solidFill>
                  <a:srgbClr val="C0DA8B"/>
                </a:solidFill>
                <a:prstDash val="dash"/>
              </a:ln>
            </c:spPr>
          </c:dPt>
          <c:dPt>
            <c:idx val="20"/>
            <c:bubble3D val="0"/>
            <c:spPr>
              <a:ln w="31750">
                <a:solidFill>
                  <a:srgbClr val="C0DA8B"/>
                </a:solidFill>
                <a:prstDash val="dash"/>
              </a:ln>
            </c:spPr>
          </c:dPt>
          <c:dPt>
            <c:idx val="21"/>
            <c:bubble3D val="0"/>
            <c:spPr>
              <a:ln w="31750">
                <a:solidFill>
                  <a:srgbClr val="C0DA8B"/>
                </a:solidFill>
                <a:prstDash val="dash"/>
              </a:ln>
            </c:spPr>
          </c:dPt>
          <c:dPt>
            <c:idx val="22"/>
            <c:bubble3D val="0"/>
            <c:spPr>
              <a:ln w="31750">
                <a:solidFill>
                  <a:srgbClr val="C0DA8B"/>
                </a:solidFill>
                <a:prstDash val="sysDash"/>
              </a:ln>
            </c:spPr>
          </c:dPt>
          <c:dPt>
            <c:idx val="23"/>
            <c:bubble3D val="0"/>
            <c:spPr>
              <a:ln w="31750">
                <a:solidFill>
                  <a:srgbClr val="C0DA8B"/>
                </a:solidFill>
                <a:prstDash val="sysDash"/>
              </a:ln>
            </c:spPr>
          </c:dPt>
          <c:dPt>
            <c:idx val="24"/>
            <c:bubble3D val="0"/>
            <c:spPr>
              <a:ln w="31750">
                <a:solidFill>
                  <a:srgbClr val="C0DA8B"/>
                </a:solidFill>
                <a:prstDash val="sysDash"/>
              </a:ln>
            </c:spPr>
          </c:dPt>
          <c:dPt>
            <c:idx val="25"/>
            <c:bubble3D val="0"/>
            <c:spPr>
              <a:ln w="31750">
                <a:solidFill>
                  <a:srgbClr val="C0DA8B"/>
                </a:solidFill>
                <a:prstDash val="sysDash"/>
              </a:ln>
            </c:spPr>
          </c:dPt>
          <c:dPt>
            <c:idx val="26"/>
            <c:bubble3D val="0"/>
            <c:spPr>
              <a:ln w="31750">
                <a:solidFill>
                  <a:srgbClr val="C0DA8B"/>
                </a:solidFill>
                <a:prstDash val="sysDash"/>
              </a:ln>
            </c:spPr>
          </c:dPt>
          <c:dPt>
            <c:idx val="27"/>
            <c:bubble3D val="0"/>
            <c:spPr>
              <a:ln w="31750">
                <a:solidFill>
                  <a:srgbClr val="C0DA8B"/>
                </a:solidFill>
                <a:prstDash val="sysDash"/>
              </a:ln>
            </c:spPr>
          </c:dPt>
          <c:dPt>
            <c:idx val="28"/>
            <c:bubble3D val="0"/>
            <c:spPr>
              <a:ln w="31750">
                <a:solidFill>
                  <a:srgbClr val="C0DA8B"/>
                </a:solidFill>
                <a:prstDash val="sysDash"/>
              </a:ln>
            </c:spPr>
          </c:dPt>
          <c:dPt>
            <c:idx val="29"/>
            <c:bubble3D val="0"/>
            <c:spPr>
              <a:ln w="31750">
                <a:solidFill>
                  <a:srgbClr val="C0DA8B"/>
                </a:solidFill>
                <a:prstDash val="sysDash"/>
              </a:ln>
            </c:spPr>
          </c:dPt>
          <c:dPt>
            <c:idx val="30"/>
            <c:bubble3D val="0"/>
            <c:spPr>
              <a:ln w="31750">
                <a:solidFill>
                  <a:srgbClr val="C0DA8B"/>
                </a:solidFill>
                <a:prstDash val="sysDash"/>
              </a:ln>
            </c:spPr>
          </c:dPt>
          <c:dLbls>
            <c:dLbl>
              <c:idx val="21"/>
              <c:layout>
                <c:manualLayout>
                  <c:x val="0.254644152814232"/>
                  <c:y val="0.170367282521057"/>
                </c:manualLayout>
              </c:layout>
              <c:tx>
                <c:rich>
                  <a:bodyPr/>
                  <a:lstStyle/>
                  <a:p>
                    <a:pPr>
                      <a:defRPr sz="1200">
                        <a:solidFill>
                          <a:srgbClr val="A8CB7E"/>
                        </a:solidFill>
                      </a:defRPr>
                    </a:pPr>
                    <a:r>
                      <a:rPr lang="en-US" sz="1000">
                        <a:solidFill>
                          <a:srgbClr val="A8CB7E"/>
                        </a:solidFill>
                      </a:rPr>
                      <a:t>Canada 2025: 1.3</a:t>
                    </a:r>
                    <a:endParaRPr lang="en-US" sz="1200">
                      <a:solidFill>
                        <a:srgbClr val="A8CB7E"/>
                      </a:solidFill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>
                <c:manualLayout>
                  <c:x val="0.00444444444444444"/>
                  <c:y val="0.0326797385620915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rgbClr val="6C953C"/>
                        </a:solidFill>
                      </a:defRPr>
                    </a:pPr>
                    <a:r>
                      <a:rPr lang="en-US">
                        <a:solidFill>
                          <a:srgbClr val="6C953C"/>
                        </a:solidFill>
                      </a:rPr>
                      <a:t>Canada 2025: 1.3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'CAFE L_100Km KmL data'!$AH$10:$AH$40</c:f>
              <c:numCache>
                <c:formatCode>General</c:formatCode>
                <c:ptCount val="31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  <c:pt idx="20">
                  <c:v>2015.0</c:v>
                </c:pt>
                <c:pt idx="21">
                  <c:v>2016.0</c:v>
                </c:pt>
                <c:pt idx="22">
                  <c:v>2017.0</c:v>
                </c:pt>
                <c:pt idx="23">
                  <c:v>2018.0</c:v>
                </c:pt>
                <c:pt idx="24">
                  <c:v>2019.0</c:v>
                </c:pt>
                <c:pt idx="25">
                  <c:v>2020.0</c:v>
                </c:pt>
                <c:pt idx="26">
                  <c:v>2021.0</c:v>
                </c:pt>
                <c:pt idx="27">
                  <c:v>2022.0</c:v>
                </c:pt>
                <c:pt idx="28">
                  <c:v>2023.0</c:v>
                </c:pt>
                <c:pt idx="29">
                  <c:v>2024.0</c:v>
                </c:pt>
                <c:pt idx="30">
                  <c:v>2025.0</c:v>
                </c:pt>
              </c:numCache>
            </c:numRef>
          </c:xVal>
          <c:yVal>
            <c:numRef>
              <c:f>'CAFE L_100Km KmL data'!$AM$10:$AM$40</c:f>
              <c:numCache>
                <c:formatCode>General</c:formatCode>
                <c:ptCount val="31"/>
                <c:pt idx="5" formatCode="0.00">
                  <c:v>2.4687</c:v>
                </c:pt>
                <c:pt idx="6" formatCode="0.00">
                  <c:v>2.4687</c:v>
                </c:pt>
                <c:pt idx="7" formatCode="0.00">
                  <c:v>2.43705</c:v>
                </c:pt>
                <c:pt idx="8" formatCode="0.00">
                  <c:v>2.4054</c:v>
                </c:pt>
                <c:pt idx="9" formatCode="0.00">
                  <c:v>2.37375</c:v>
                </c:pt>
                <c:pt idx="10" formatCode="0.00">
                  <c:v>2.3421</c:v>
                </c:pt>
                <c:pt idx="11" formatCode="0.00">
                  <c:v>2.37375</c:v>
                </c:pt>
                <c:pt idx="12" formatCode="0.00">
                  <c:v>2.2788</c:v>
                </c:pt>
                <c:pt idx="13" formatCode="0.00">
                  <c:v>2.24715</c:v>
                </c:pt>
                <c:pt idx="14" formatCode="0.00">
                  <c:v>2.1522</c:v>
                </c:pt>
                <c:pt idx="15" formatCode="0.00">
                  <c:v>2.1522</c:v>
                </c:pt>
                <c:pt idx="16" formatCode="0.00">
                  <c:v>#N/A</c:v>
                </c:pt>
                <c:pt idx="17" formatCode="0.00">
                  <c:v>#N/A</c:v>
                </c:pt>
                <c:pt idx="18" formatCode="0.00">
                  <c:v>#N/A</c:v>
                </c:pt>
                <c:pt idx="19" formatCode="0.00">
                  <c:v>2.041245777476535</c:v>
                </c:pt>
                <c:pt idx="20" formatCode="0.00">
                  <c:v>1.946127933000308</c:v>
                </c:pt>
                <c:pt idx="21" formatCode="0.00">
                  <c:v>#N/A</c:v>
                </c:pt>
                <c:pt idx="22" formatCode="0.00">
                  <c:v>1.856689072843063</c:v>
                </c:pt>
                <c:pt idx="23" formatCode="0.00">
                  <c:v>1.789741149543433</c:v>
                </c:pt>
                <c:pt idx="24" formatCode="0.00">
                  <c:v>1.727453174501318</c:v>
                </c:pt>
                <c:pt idx="25" formatCode="0.00">
                  <c:v>1.661902496004617</c:v>
                </c:pt>
                <c:pt idx="26" formatCode="0.00">
                  <c:v>1.590881021816385</c:v>
                </c:pt>
                <c:pt idx="27" formatCode="0.00">
                  <c:v>1.519453710632793</c:v>
                </c:pt>
                <c:pt idx="28" formatCode="0.00">
                  <c:v>1.45416468400404</c:v>
                </c:pt>
                <c:pt idx="29" formatCode="0.00">
                  <c:v>1.389052832481471</c:v>
                </c:pt>
                <c:pt idx="30" formatCode="0.00">
                  <c:v>1.324790601797275</c:v>
                </c:pt>
              </c:numCache>
            </c:numRef>
          </c:yVal>
          <c:smooth val="0"/>
        </c:ser>
        <c:ser>
          <c:idx val="9"/>
          <c:order val="2"/>
          <c:tx>
            <c:v>Mexico</c:v>
          </c:tx>
          <c:spPr>
            <a:ln>
              <a:solidFill>
                <a:schemeClr val="accent4"/>
              </a:solidFill>
            </a:ln>
          </c:spPr>
          <c:marker>
            <c:symbol val="circle"/>
            <c:size val="4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dPt>
            <c:idx val="18"/>
            <c:bubble3D val="0"/>
            <c:spPr>
              <a:ln>
                <a:solidFill>
                  <a:schemeClr val="accent4"/>
                </a:solidFill>
                <a:prstDash val="dash"/>
              </a:ln>
            </c:spPr>
          </c:dPt>
          <c:dPt>
            <c:idx val="19"/>
            <c:bubble3D val="0"/>
            <c:spPr>
              <a:ln>
                <a:solidFill>
                  <a:schemeClr val="accent4"/>
                </a:solidFill>
                <a:prstDash val="dash"/>
              </a:ln>
            </c:spPr>
          </c:dPt>
          <c:dPt>
            <c:idx val="20"/>
            <c:bubble3D val="0"/>
            <c:spPr>
              <a:ln>
                <a:solidFill>
                  <a:schemeClr val="accent4"/>
                </a:solidFill>
                <a:prstDash val="dash"/>
              </a:ln>
            </c:spPr>
          </c:dPt>
          <c:dPt>
            <c:idx val="21"/>
            <c:bubble3D val="0"/>
            <c:spPr>
              <a:ln>
                <a:solidFill>
                  <a:schemeClr val="accent4"/>
                </a:solidFill>
                <a:prstDash val="dash"/>
              </a:ln>
            </c:spPr>
          </c:dPt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.00296296296296296"/>
                  <c:y val="-0.0196078431372549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solidFill>
                          <a:schemeClr val="accent4"/>
                        </a:solidFill>
                      </a:defRPr>
                    </a:pPr>
                    <a:r>
                      <a:rPr lang="en-US" sz="1000">
                        <a:solidFill>
                          <a:schemeClr val="accent4"/>
                        </a:solidFill>
                      </a:rPr>
                      <a:t> Mexico 2016</a:t>
                    </a:r>
                    <a:r>
                      <a:rPr lang="en-US" sz="1000" b="1" i="0" u="none" strike="noStrike" baseline="0">
                        <a:solidFill>
                          <a:schemeClr val="accent4"/>
                        </a:solidFill>
                      </a:rPr>
                      <a:t> </a:t>
                    </a:r>
                    <a:r>
                      <a:rPr lang="en-US" sz="1000">
                        <a:solidFill>
                          <a:schemeClr val="accent4"/>
                        </a:solidFill>
                      </a:rPr>
                      <a:t>: 1.9</a:t>
                    </a:r>
                    <a:endParaRPr lang="en-US" sz="1000" baseline="30000">
                      <a:solidFill>
                        <a:schemeClr val="accent4"/>
                      </a:solidFill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accent4">
                        <a:lumMod val="60000"/>
                        <a:lumOff val="40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'CAFE L_100Km KmL data'!$AH$10:$AH$40</c:f>
              <c:numCache>
                <c:formatCode>General</c:formatCode>
                <c:ptCount val="31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  <c:pt idx="20">
                  <c:v>2015.0</c:v>
                </c:pt>
                <c:pt idx="21">
                  <c:v>2016.0</c:v>
                </c:pt>
                <c:pt idx="22">
                  <c:v>2017.0</c:v>
                </c:pt>
                <c:pt idx="23">
                  <c:v>2018.0</c:v>
                </c:pt>
                <c:pt idx="24">
                  <c:v>2019.0</c:v>
                </c:pt>
                <c:pt idx="25">
                  <c:v>2020.0</c:v>
                </c:pt>
                <c:pt idx="26">
                  <c:v>2021.0</c:v>
                </c:pt>
                <c:pt idx="27">
                  <c:v>2022.0</c:v>
                </c:pt>
                <c:pt idx="28">
                  <c:v>2023.0</c:v>
                </c:pt>
                <c:pt idx="29">
                  <c:v>2024.0</c:v>
                </c:pt>
                <c:pt idx="30">
                  <c:v>2025.0</c:v>
                </c:pt>
              </c:numCache>
            </c:numRef>
          </c:xVal>
          <c:yVal>
            <c:numRef>
              <c:f>'CAFE L_100Km KmL data'!$AU$10:$AU$31</c:f>
              <c:numCache>
                <c:formatCode>0.00</c:formatCode>
                <c:ptCount val="22"/>
                <c:pt idx="13">
                  <c:v>2.260714285714286</c:v>
                </c:pt>
                <c:pt idx="14">
                  <c:v>2.211740041928721</c:v>
                </c:pt>
                <c:pt idx="15">
                  <c:v>2.16188524590164</c:v>
                </c:pt>
                <c:pt idx="16">
                  <c:v>2.101593625498008</c:v>
                </c:pt>
                <c:pt idx="17">
                  <c:v>#N/A</c:v>
                </c:pt>
                <c:pt idx="18">
                  <c:v>2.108594270486342</c:v>
                </c:pt>
                <c:pt idx="19">
                  <c:v>2.056530214424951</c:v>
                </c:pt>
                <c:pt idx="20">
                  <c:v>1.980600750938673</c:v>
                </c:pt>
                <c:pt idx="21">
                  <c:v>1.895209580838323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'MPG data'!$H$11</c:f>
              <c:strCache>
                <c:ptCount val="1"/>
                <c:pt idx="0">
                  <c:v>EU</c:v>
                </c:pt>
              </c:strCache>
            </c:strRef>
          </c:tx>
          <c:spPr>
            <a:ln w="31750">
              <a:solidFill>
                <a:srgbClr val="E897A8"/>
              </a:solidFill>
            </a:ln>
          </c:spPr>
          <c:marker>
            <c:symbol val="circle"/>
            <c:size val="4"/>
            <c:spPr>
              <a:solidFill>
                <a:srgbClr val="E897A8"/>
              </a:solidFill>
              <a:ln>
                <a:solidFill>
                  <a:srgbClr val="E897A8"/>
                </a:solidFill>
              </a:ln>
            </c:spPr>
          </c:marker>
          <c:dPt>
            <c:idx val="20"/>
            <c:bubble3D val="0"/>
            <c:spPr>
              <a:ln w="31750">
                <a:solidFill>
                  <a:srgbClr val="E897A8"/>
                </a:solidFill>
                <a:prstDash val="dash"/>
              </a:ln>
            </c:spPr>
          </c:dPt>
          <c:dPt>
            <c:idx val="25"/>
            <c:bubble3D val="0"/>
            <c:spPr>
              <a:ln w="31750">
                <a:solidFill>
                  <a:srgbClr val="E897A8"/>
                </a:solidFill>
                <a:prstDash val="dash"/>
              </a:ln>
            </c:spPr>
          </c:dPt>
          <c:dPt>
            <c:idx val="26"/>
            <c:bubble3D val="0"/>
            <c:spPr>
              <a:ln w="31750">
                <a:solidFill>
                  <a:srgbClr val="E897A8"/>
                </a:solidFill>
                <a:prstDash val="dash"/>
              </a:ln>
            </c:spPr>
          </c:dPt>
          <c:dLbls>
            <c:dLbl>
              <c:idx val="25"/>
              <c:layout>
                <c:manualLayout>
                  <c:x val="-0.0652026784189002"/>
                  <c:y val="0.021802422113797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solidFill>
                          <a:srgbClr val="E897A8"/>
                        </a:solidFill>
                      </a:defRPr>
                    </a:pPr>
                    <a:r>
                      <a:rPr lang="en-US" sz="1000">
                        <a:solidFill>
                          <a:srgbClr val="E897A8"/>
                        </a:solidFill>
                      </a:rPr>
                      <a:t>EU 2020: 1.2</a:t>
                    </a:r>
                    <a:endParaRPr lang="en-US" sz="900">
                      <a:solidFill>
                        <a:srgbClr val="E897A8"/>
                      </a:solidFill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0.0"/>
                  <c:y val="0.0152727281473287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solidFill>
                          <a:srgbClr val="E897A8"/>
                        </a:solidFill>
                      </a:defRPr>
                    </a:pPr>
                    <a:r>
                      <a:rPr lang="en-US">
                        <a:solidFill>
                          <a:srgbClr val="E897A8"/>
                        </a:solidFill>
                      </a:rPr>
                      <a:t>EU 2021: 1.2 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'CAFE L_100Km KmL data'!$AH$10:$AH$40</c:f>
              <c:numCache>
                <c:formatCode>General</c:formatCode>
                <c:ptCount val="31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  <c:pt idx="20">
                  <c:v>2015.0</c:v>
                </c:pt>
                <c:pt idx="21">
                  <c:v>2016.0</c:v>
                </c:pt>
                <c:pt idx="22">
                  <c:v>2017.0</c:v>
                </c:pt>
                <c:pt idx="23">
                  <c:v>2018.0</c:v>
                </c:pt>
                <c:pt idx="24">
                  <c:v>2019.0</c:v>
                </c:pt>
                <c:pt idx="25">
                  <c:v>2020.0</c:v>
                </c:pt>
                <c:pt idx="26">
                  <c:v>2021.0</c:v>
                </c:pt>
                <c:pt idx="27">
                  <c:v>2022.0</c:v>
                </c:pt>
                <c:pt idx="28">
                  <c:v>2023.0</c:v>
                </c:pt>
                <c:pt idx="29">
                  <c:v>2024.0</c:v>
                </c:pt>
                <c:pt idx="30">
                  <c:v>2025.0</c:v>
                </c:pt>
              </c:numCache>
            </c:numRef>
          </c:xVal>
          <c:yVal>
            <c:numRef>
              <c:f>'CAFE L_100Km KmL data'!$AN$10:$AN$36</c:f>
              <c:numCache>
                <c:formatCode>0.00</c:formatCode>
                <c:ptCount val="27"/>
                <c:pt idx="5" formatCode="0.0">
                  <c:v>2.115126580596768</c:v>
                </c:pt>
                <c:pt idx="6" formatCode="0.0">
                  <c:v>2.087161943385014</c:v>
                </c:pt>
                <c:pt idx="7" formatCode="0.0">
                  <c:v>2.059156601558912</c:v>
                </c:pt>
                <c:pt idx="8" formatCode="0.0">
                  <c:v>2.040089408801293</c:v>
                </c:pt>
                <c:pt idx="9" formatCode="0.0">
                  <c:v>2.016509151354582</c:v>
                </c:pt>
                <c:pt idx="10" formatCode="0.0">
                  <c:v>2.005269997067129</c:v>
                </c:pt>
                <c:pt idx="11" formatCode="0.0">
                  <c:v>1.992899065625023</c:v>
                </c:pt>
                <c:pt idx="12" formatCode="0.0">
                  <c:v>1.963625622515895</c:v>
                </c:pt>
                <c:pt idx="13" formatCode="0.0">
                  <c:v>1.906067165740081</c:v>
                </c:pt>
                <c:pt idx="14" formatCode="0.0">
                  <c:v>1.816536144450526</c:v>
                </c:pt>
                <c:pt idx="15" formatCode="0.0">
                  <c:v>1.755066793549281</c:v>
                </c:pt>
                <c:pt idx="16" formatCode="0.0">
                  <c:v>1.702523142976997</c:v>
                </c:pt>
                <c:pt idx="17" formatCode="0.0">
                  <c:v>1.66242912799364</c:v>
                </c:pt>
                <c:pt idx="18">
                  <c:v>1.602670928269301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1.22802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'MPG data'!$I$11</c:f>
              <c:strCache>
                <c:ptCount val="1"/>
                <c:pt idx="0">
                  <c:v>Japan</c:v>
                </c:pt>
              </c:strCache>
            </c:strRef>
          </c:tx>
          <c:spPr>
            <a:ln w="31750">
              <a:solidFill>
                <a:srgbClr val="F1AC37"/>
              </a:solidFill>
            </a:ln>
          </c:spPr>
          <c:marker>
            <c:symbol val="circle"/>
            <c:size val="4"/>
            <c:spPr>
              <a:solidFill>
                <a:srgbClr val="F1AC37"/>
              </a:solidFill>
              <a:ln>
                <a:solidFill>
                  <a:srgbClr val="F1AC37"/>
                </a:solidFill>
              </a:ln>
            </c:spPr>
          </c:marker>
          <c:dPt>
            <c:idx val="20"/>
            <c:bubble3D val="0"/>
            <c:spPr>
              <a:ln w="31750">
                <a:solidFill>
                  <a:srgbClr val="F1AC37"/>
                </a:solidFill>
                <a:prstDash val="dash"/>
              </a:ln>
            </c:spPr>
          </c:dPt>
          <c:dPt>
            <c:idx val="25"/>
            <c:bubble3D val="0"/>
            <c:spPr>
              <a:ln w="31750">
                <a:solidFill>
                  <a:srgbClr val="F1AC37"/>
                </a:solidFill>
                <a:prstDash val="dash"/>
              </a:ln>
            </c:spPr>
          </c:dPt>
          <c:dLbls>
            <c:dLbl>
              <c:idx val="25"/>
              <c:layout>
                <c:manualLayout>
                  <c:x val="0.00889122193059201"/>
                  <c:y val="0.00872677679995883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solidFill>
                          <a:srgbClr val="F1AC37"/>
                        </a:solidFill>
                      </a:defRPr>
                    </a:pPr>
                    <a:r>
                      <a:rPr lang="en-US" sz="1000">
                        <a:solidFill>
                          <a:srgbClr val="F1AC37"/>
                        </a:solidFill>
                      </a:rPr>
                      <a:t>Japan 2020:</a:t>
                    </a:r>
                    <a:r>
                      <a:rPr lang="en-US" sz="1000" baseline="0">
                        <a:solidFill>
                          <a:srgbClr val="F1AC37"/>
                        </a:solidFill>
                      </a:rPr>
                      <a:t> </a:t>
                    </a:r>
                    <a:r>
                      <a:rPr lang="en-US" sz="1000">
                        <a:solidFill>
                          <a:srgbClr val="F1AC37"/>
                        </a:solidFill>
                      </a:rPr>
                      <a:t>1.4</a:t>
                    </a:r>
                    <a:endParaRPr lang="en-US" sz="1200">
                      <a:solidFill>
                        <a:srgbClr val="F1AC37"/>
                      </a:solidFill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'CAFE L_100Km KmL data'!$AH$10:$AH$40</c:f>
              <c:numCache>
                <c:formatCode>General</c:formatCode>
                <c:ptCount val="31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  <c:pt idx="20">
                  <c:v>2015.0</c:v>
                </c:pt>
                <c:pt idx="21">
                  <c:v>2016.0</c:v>
                </c:pt>
                <c:pt idx="22">
                  <c:v>2017.0</c:v>
                </c:pt>
                <c:pt idx="23">
                  <c:v>2018.0</c:v>
                </c:pt>
                <c:pt idx="24">
                  <c:v>2019.0</c:v>
                </c:pt>
                <c:pt idx="25">
                  <c:v>2020.0</c:v>
                </c:pt>
                <c:pt idx="26">
                  <c:v>2021.0</c:v>
                </c:pt>
                <c:pt idx="27">
                  <c:v>2022.0</c:v>
                </c:pt>
                <c:pt idx="28">
                  <c:v>2023.0</c:v>
                </c:pt>
                <c:pt idx="29">
                  <c:v>2024.0</c:v>
                </c:pt>
                <c:pt idx="30">
                  <c:v>2025.0</c:v>
                </c:pt>
              </c:numCache>
            </c:numRef>
          </c:xVal>
          <c:yVal>
            <c:numRef>
              <c:f>'CAFE L_100Km KmL data'!$AP$10:$AP$35</c:f>
              <c:numCache>
                <c:formatCode>0.00</c:formatCode>
                <c:ptCount val="26"/>
                <c:pt idx="5">
                  <c:v>2.082157315932397</c:v>
                </c:pt>
                <c:pt idx="6">
                  <c:v>2.019303071318042</c:v>
                </c:pt>
                <c:pt idx="7">
                  <c:v>1.949124496665281</c:v>
                </c:pt>
                <c:pt idx="8">
                  <c:v>1.937941457641555</c:v>
                </c:pt>
                <c:pt idx="9">
                  <c:v>1.905216835709496</c:v>
                </c:pt>
                <c:pt idx="10">
                  <c:v>1.894574841364041</c:v>
                </c:pt>
                <c:pt idx="11">
                  <c:v>1.853272824402731</c:v>
                </c:pt>
                <c:pt idx="12">
                  <c:v>1.833349303426318</c:v>
                </c:pt>
                <c:pt idx="13">
                  <c:v>1.75811468564547</c:v>
                </c:pt>
                <c:pt idx="14">
                  <c:v>1.626126193642686</c:v>
                </c:pt>
                <c:pt idx="15">
                  <c:v>1.61112639892286</c:v>
                </c:pt>
                <c:pt idx="16">
                  <c:v>1.507142857142857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1.351455</c:v>
                </c:pt>
              </c:numCache>
            </c:numRef>
          </c:yVal>
          <c:smooth val="0"/>
        </c:ser>
        <c:ser>
          <c:idx val="7"/>
          <c:order val="5"/>
          <c:tx>
            <c:strRef>
              <c:f>'MPG data'!$J$11</c:f>
              <c:strCache>
                <c:ptCount val="1"/>
                <c:pt idx="0">
                  <c:v>China</c:v>
                </c:pt>
              </c:strCache>
            </c:strRef>
          </c:tx>
          <c:spPr>
            <a:ln w="31750">
              <a:solidFill>
                <a:schemeClr val="accent2"/>
              </a:solidFill>
            </a:ln>
          </c:spPr>
          <c:marker>
            <c:symbol val="circle"/>
            <c:size val="4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Pt>
            <c:idx val="20"/>
            <c:bubble3D val="0"/>
            <c:spPr>
              <a:ln w="31750">
                <a:solidFill>
                  <a:schemeClr val="accent2"/>
                </a:solidFill>
                <a:prstDash val="dash"/>
              </a:ln>
            </c:spPr>
          </c:dPt>
          <c:dPt>
            <c:idx val="25"/>
            <c:bubble3D val="0"/>
            <c:spPr>
              <a:ln w="31750">
                <a:solidFill>
                  <a:schemeClr val="accent2"/>
                </a:solidFill>
                <a:prstDash val="sysDot"/>
              </a:ln>
            </c:spPr>
          </c:dPt>
          <c:dLbls>
            <c:dLbl>
              <c:idx val="25"/>
              <c:layout>
                <c:manualLayout>
                  <c:x val="0.0251864683581218"/>
                  <c:y val="-0.0370114765066131"/>
                </c:manualLayout>
              </c:layout>
              <c:tx>
                <c:rich>
                  <a:bodyPr/>
                  <a:lstStyle/>
                  <a:p>
                    <a:r>
                      <a:rPr lang="en-US" sz="1000">
                        <a:solidFill>
                          <a:srgbClr val="007A94"/>
                        </a:solidFill>
                      </a:rPr>
                      <a:t>China</a:t>
                    </a:r>
                    <a:r>
                      <a:rPr lang="en-US" sz="1000" baseline="0">
                        <a:solidFill>
                          <a:srgbClr val="007A94"/>
                        </a:solidFill>
                      </a:rPr>
                      <a:t> 2020</a:t>
                    </a:r>
                    <a:r>
                      <a:rPr lang="en-US" sz="1000" baseline="30000">
                        <a:solidFill>
                          <a:srgbClr val="007A94"/>
                        </a:solidFill>
                      </a:rPr>
                      <a:t>[1]</a:t>
                    </a:r>
                    <a:r>
                      <a:rPr lang="en-US" sz="1000" baseline="0">
                        <a:solidFill>
                          <a:srgbClr val="007A94"/>
                        </a:solidFill>
                      </a:rPr>
                      <a:t>: </a:t>
                    </a:r>
                    <a:r>
                      <a:rPr lang="en-US" sz="1000">
                        <a:solidFill>
                          <a:srgbClr val="007A94"/>
                        </a:solidFill>
                      </a:rPr>
                      <a:t>1.5</a:t>
                    </a:r>
                    <a:endParaRPr lang="en-US" sz="1100">
                      <a:solidFill>
                        <a:srgbClr val="63BDD2"/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>
                    <a:solidFill>
                      <a:srgbClr val="007A94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'CAFE L_100Km KmL data'!$AH$10:$AH$40</c:f>
              <c:numCache>
                <c:formatCode>General</c:formatCode>
                <c:ptCount val="31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  <c:pt idx="20">
                  <c:v>2015.0</c:v>
                </c:pt>
                <c:pt idx="21">
                  <c:v>2016.0</c:v>
                </c:pt>
                <c:pt idx="22">
                  <c:v>2017.0</c:v>
                </c:pt>
                <c:pt idx="23">
                  <c:v>2018.0</c:v>
                </c:pt>
                <c:pt idx="24">
                  <c:v>2019.0</c:v>
                </c:pt>
                <c:pt idx="25">
                  <c:v>2020.0</c:v>
                </c:pt>
                <c:pt idx="26">
                  <c:v>2021.0</c:v>
                </c:pt>
                <c:pt idx="27">
                  <c:v>2022.0</c:v>
                </c:pt>
                <c:pt idx="28">
                  <c:v>2023.0</c:v>
                </c:pt>
                <c:pt idx="29">
                  <c:v>2024.0</c:v>
                </c:pt>
                <c:pt idx="30">
                  <c:v>2025.0</c:v>
                </c:pt>
              </c:numCache>
            </c:numRef>
          </c:xVal>
          <c:yVal>
            <c:numRef>
              <c:f>'CAFE L_100Km KmL data'!$AQ$10:$AQ$35</c:f>
              <c:numCache>
                <c:formatCode>0.00</c:formatCode>
                <c:ptCount val="26"/>
                <c:pt idx="7">
                  <c:v>2.562389154144857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2.292518676606028</c:v>
                </c:pt>
                <c:pt idx="12">
                  <c:v>#N/A</c:v>
                </c:pt>
                <c:pt idx="13">
                  <c:v>2.25835128220996</c:v>
                </c:pt>
                <c:pt idx="14">
                  <c:v>#N/A</c:v>
                </c:pt>
                <c:pt idx="15">
                  <c:v>2.201798699973173</c:v>
                </c:pt>
                <c:pt idx="16">
                  <c:v>2.157587917733298</c:v>
                </c:pt>
                <c:pt idx="17">
                  <c:v>2.11588746778596</c:v>
                </c:pt>
                <c:pt idx="18">
                  <c:v>#N/A</c:v>
                </c:pt>
                <c:pt idx="19">
                  <c:v>#N/A</c:v>
                </c:pt>
                <c:pt idx="20">
                  <c:v>2.018539731156351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1.485263426542478</c:v>
                </c:pt>
              </c:numCache>
            </c:numRef>
          </c:yVal>
          <c:smooth val="0"/>
        </c:ser>
        <c:ser>
          <c:idx val="8"/>
          <c:order val="6"/>
          <c:tx>
            <c:strRef>
              <c:f>'MPG data'!$K$11</c:f>
              <c:strCache>
                <c:ptCount val="1"/>
                <c:pt idx="0">
                  <c:v>S. Korea</c:v>
                </c:pt>
              </c:strCache>
            </c:strRef>
          </c:tx>
          <c:spPr>
            <a:ln w="31750">
              <a:solidFill>
                <a:srgbClr val="9E3475"/>
              </a:solidFill>
            </a:ln>
          </c:spPr>
          <c:marker>
            <c:symbol val="circle"/>
            <c:size val="4"/>
            <c:spPr>
              <a:solidFill>
                <a:srgbClr val="9E3475"/>
              </a:solidFill>
              <a:ln>
                <a:solidFill>
                  <a:srgbClr val="9E3475"/>
                </a:solidFill>
              </a:ln>
            </c:spPr>
          </c:marker>
          <c:dPt>
            <c:idx val="17"/>
            <c:bubble3D val="0"/>
            <c:spPr>
              <a:ln w="31750">
                <a:solidFill>
                  <a:srgbClr val="9E3475"/>
                </a:solidFill>
                <a:prstDash val="lgDash"/>
              </a:ln>
            </c:spPr>
          </c:dPt>
          <c:dPt>
            <c:idx val="20"/>
            <c:bubble3D val="0"/>
            <c:spPr>
              <a:ln w="31750">
                <a:solidFill>
                  <a:srgbClr val="9E3475"/>
                </a:solidFill>
                <a:prstDash val="dash"/>
              </a:ln>
            </c:spPr>
          </c:dPt>
          <c:dLbls>
            <c:dLbl>
              <c:idx val="20"/>
              <c:layout>
                <c:manualLayout>
                  <c:x val="-0.125927559055118"/>
                  <c:y val="0.0196526169522927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solidFill>
                          <a:srgbClr val="9E3475"/>
                        </a:solidFill>
                      </a:defRPr>
                    </a:pPr>
                    <a:r>
                      <a:rPr lang="en-US" sz="1000">
                        <a:solidFill>
                          <a:srgbClr val="9E3475"/>
                        </a:solidFill>
                      </a:rPr>
                      <a:t>S. Korea 2015: 1.9</a:t>
                    </a:r>
                    <a:endParaRPr lang="en-US" sz="1100">
                      <a:solidFill>
                        <a:srgbClr val="9E3475"/>
                      </a:solidFill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'CAFE L_100Km KmL data'!$AH$10:$AH$40</c:f>
              <c:numCache>
                <c:formatCode>General</c:formatCode>
                <c:ptCount val="31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  <c:pt idx="20">
                  <c:v>2015.0</c:v>
                </c:pt>
                <c:pt idx="21">
                  <c:v>2016.0</c:v>
                </c:pt>
                <c:pt idx="22">
                  <c:v>2017.0</c:v>
                </c:pt>
                <c:pt idx="23">
                  <c:v>2018.0</c:v>
                </c:pt>
                <c:pt idx="24">
                  <c:v>2019.0</c:v>
                </c:pt>
                <c:pt idx="25">
                  <c:v>2020.0</c:v>
                </c:pt>
                <c:pt idx="26">
                  <c:v>2021.0</c:v>
                </c:pt>
                <c:pt idx="27">
                  <c:v>2022.0</c:v>
                </c:pt>
                <c:pt idx="28">
                  <c:v>2023.0</c:v>
                </c:pt>
                <c:pt idx="29">
                  <c:v>2024.0</c:v>
                </c:pt>
                <c:pt idx="30">
                  <c:v>2025.0</c:v>
                </c:pt>
              </c:numCache>
            </c:numRef>
          </c:xVal>
          <c:yVal>
            <c:numRef>
              <c:f>'CAFE L_100Km KmL data'!$AR$10:$AR$30</c:f>
              <c:numCache>
                <c:formatCode>0.00</c:formatCode>
                <c:ptCount val="21"/>
                <c:pt idx="7">
                  <c:v>#N/A</c:v>
                </c:pt>
                <c:pt idx="8">
                  <c:v>2.772960725075528</c:v>
                </c:pt>
                <c:pt idx="9">
                  <c:v>2.622428571428571</c:v>
                </c:pt>
                <c:pt idx="10">
                  <c:v>2.575818521983162</c:v>
                </c:pt>
                <c:pt idx="11">
                  <c:v>2.559061338289963</c:v>
                </c:pt>
                <c:pt idx="12">
                  <c:v>2.494157608695652</c:v>
                </c:pt>
                <c:pt idx="13">
                  <c:v>2.400653879686137</c:v>
                </c:pt>
                <c:pt idx="14">
                  <c:v>2.244132029339853</c:v>
                </c:pt>
                <c:pt idx="15">
                  <c:v>2.139510489510489</c:v>
                </c:pt>
                <c:pt idx="16">
                  <c:v>2.054888059701492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1.896127933337584</c:v>
                </c:pt>
              </c:numCache>
            </c:numRef>
          </c:yVal>
          <c:smooth val="0"/>
        </c:ser>
        <c:ser>
          <c:idx val="2"/>
          <c:order val="7"/>
          <c:tx>
            <c:v>India</c:v>
          </c:tx>
          <c:spPr>
            <a:ln w="31750"/>
          </c:spPr>
          <c:marker>
            <c:symbol val="circle"/>
            <c:size val="4"/>
            <c:spPr>
              <a:ln>
                <a:solidFill>
                  <a:schemeClr val="accent3"/>
                </a:solidFill>
              </a:ln>
            </c:spPr>
          </c:marker>
          <c:dPt>
            <c:idx val="19"/>
            <c:bubble3D val="0"/>
            <c:spPr>
              <a:ln w="31750">
                <a:prstDash val="sysDot"/>
              </a:ln>
            </c:spPr>
          </c:dPt>
          <c:dPt>
            <c:idx val="20"/>
            <c:bubble3D val="0"/>
            <c:spPr>
              <a:ln w="31750">
                <a:prstDash val="sysDot"/>
              </a:ln>
            </c:spPr>
          </c:dPt>
          <c:dPt>
            <c:idx val="21"/>
            <c:bubble3D val="0"/>
            <c:spPr>
              <a:ln w="31750">
                <a:prstDash val="dash"/>
              </a:ln>
            </c:spPr>
          </c:dPt>
          <c:dPt>
            <c:idx val="24"/>
            <c:bubble3D val="0"/>
            <c:spPr>
              <a:ln w="31750">
                <a:prstDash val="sysDot"/>
              </a:ln>
            </c:spPr>
          </c:dPt>
          <c:dPt>
            <c:idx val="25"/>
            <c:bubble3D val="0"/>
            <c:spPr>
              <a:ln w="31750">
                <a:prstDash val="sysDot"/>
              </a:ln>
            </c:spPr>
          </c:dPt>
          <c:dPt>
            <c:idx val="26"/>
            <c:bubble3D val="0"/>
            <c:spPr>
              <a:ln w="31750">
                <a:prstDash val="dash"/>
              </a:ln>
            </c:spPr>
          </c:dPt>
          <c:dLbls>
            <c:dLbl>
              <c:idx val="24"/>
              <c:layout>
                <c:manualLayout>
                  <c:x val="-0.00888888888888889"/>
                  <c:y val="-0.0108786618046758"/>
                </c:manualLayout>
              </c:layout>
              <c:tx>
                <c:rich>
                  <a:bodyPr/>
                  <a:lstStyle/>
                  <a:p>
                    <a:pPr>
                      <a:defRPr sz="1050">
                        <a:solidFill>
                          <a:srgbClr val="77933C"/>
                        </a:solidFill>
                      </a:defRPr>
                    </a:pPr>
                    <a:r>
                      <a:rPr lang="en-US" sz="1050">
                        <a:solidFill>
                          <a:srgbClr val="77933C"/>
                        </a:solidFill>
                      </a:rPr>
                      <a:t>India: 51.7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25"/>
              <c:layout>
                <c:manualLayout>
                  <c:x val="-0.00592771063530472"/>
                  <c:y val="-0.015265956487731"/>
                </c:manualLayout>
              </c:layout>
              <c:tx>
                <c:rich>
                  <a:bodyPr/>
                  <a:lstStyle/>
                  <a:p>
                    <a:pPr>
                      <a:defRPr sz="1100">
                        <a:solidFill>
                          <a:schemeClr val="accent3"/>
                        </a:solidFill>
                      </a:defRPr>
                    </a:pPr>
                    <a:r>
                      <a:rPr lang="en-US" sz="1100">
                        <a:solidFill>
                          <a:schemeClr val="accent3"/>
                        </a:solidFill>
                      </a:rPr>
                      <a:t>India 2020: 51.7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-0.00740971351597091"/>
                  <c:y val="0.0130841304335515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solidFill>
                          <a:schemeClr val="accent3"/>
                        </a:solidFill>
                      </a:defRPr>
                    </a:pPr>
                    <a:r>
                      <a:rPr lang="en-US" sz="1000">
                        <a:solidFill>
                          <a:schemeClr val="accent3"/>
                        </a:solidFill>
                      </a:rPr>
                      <a:t>India 2021: 1.5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'CAFE L_100Km KmL data'!$AH$10:$AH$40</c:f>
              <c:numCache>
                <c:formatCode>General</c:formatCode>
                <c:ptCount val="31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  <c:pt idx="20">
                  <c:v>2015.0</c:v>
                </c:pt>
                <c:pt idx="21">
                  <c:v>2016.0</c:v>
                </c:pt>
                <c:pt idx="22">
                  <c:v>2017.0</c:v>
                </c:pt>
                <c:pt idx="23">
                  <c:v>2018.0</c:v>
                </c:pt>
                <c:pt idx="24">
                  <c:v>2019.0</c:v>
                </c:pt>
                <c:pt idx="25">
                  <c:v>2020.0</c:v>
                </c:pt>
                <c:pt idx="26">
                  <c:v>2021.0</c:v>
                </c:pt>
                <c:pt idx="27">
                  <c:v>2022.0</c:v>
                </c:pt>
                <c:pt idx="28">
                  <c:v>2023.0</c:v>
                </c:pt>
                <c:pt idx="29">
                  <c:v>2024.0</c:v>
                </c:pt>
                <c:pt idx="30">
                  <c:v>2025.0</c:v>
                </c:pt>
              </c:numCache>
            </c:numRef>
          </c:xVal>
          <c:yVal>
            <c:numRef>
              <c:f>'CAFE L_100Km KmL data'!$AS$10:$AS$36</c:f>
              <c:numCache>
                <c:formatCode>0.00</c:formatCode>
                <c:ptCount val="27"/>
                <c:pt idx="11">
                  <c:v>1.899283397086982</c:v>
                </c:pt>
                <c:pt idx="12">
                  <c:v>#N/A</c:v>
                </c:pt>
                <c:pt idx="13">
                  <c:v>#N/A</c:v>
                </c:pt>
                <c:pt idx="14">
                  <c:v>1.763047816528595</c:v>
                </c:pt>
                <c:pt idx="15">
                  <c:v>1.732242536049516</c:v>
                </c:pt>
                <c:pt idx="16">
                  <c:v>1.701612903225806</c:v>
                </c:pt>
                <c:pt idx="17">
                  <c:v>1.710810810810811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1.6458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1.4559</c:v>
                </c:pt>
              </c:numCache>
            </c:numRef>
          </c:yVal>
          <c:smooth val="0"/>
        </c:ser>
        <c:ser>
          <c:idx val="1"/>
          <c:order val="8"/>
          <c:tx>
            <c:v>Brazil</c:v>
          </c:tx>
          <c:spPr>
            <a:ln>
              <a:solidFill>
                <a:srgbClr val="002C54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2C54"/>
              </a:solidFill>
              <a:ln>
                <a:solidFill>
                  <a:srgbClr val="002C54"/>
                </a:solidFill>
              </a:ln>
            </c:spPr>
          </c:marker>
          <c:dPt>
            <c:idx val="22"/>
            <c:marker>
              <c:spPr>
                <a:solidFill>
                  <a:srgbClr val="002C54"/>
                </a:solidFill>
                <a:ln>
                  <a:solidFill>
                    <a:srgbClr val="002C54"/>
                  </a:solidFill>
                  <a:prstDash val="solid"/>
                </a:ln>
              </c:spPr>
            </c:marker>
            <c:bubble3D val="0"/>
            <c:spPr>
              <a:ln>
                <a:solidFill>
                  <a:srgbClr val="002C54"/>
                </a:solidFill>
                <a:prstDash val="dash"/>
              </a:ln>
            </c:spPr>
          </c:dPt>
          <c:dLbls>
            <c:dLbl>
              <c:idx val="22"/>
              <c:layout>
                <c:manualLayout>
                  <c:x val="0.0192576261300671"/>
                  <c:y val="-0.00876108623676942"/>
                </c:manualLayout>
              </c:layout>
              <c:tx>
                <c:rich>
                  <a:bodyPr/>
                  <a:lstStyle/>
                  <a:p>
                    <a:r>
                      <a:rPr lang="en-US" sz="1000">
                        <a:solidFill>
                          <a:srgbClr val="002C54"/>
                        </a:solidFill>
                      </a:rPr>
                      <a:t>Brazil 2017: 1.8</a:t>
                    </a:r>
                    <a:endParaRPr lang="en-US" sz="900">
                      <a:solidFill>
                        <a:srgbClr val="D6492A"/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>
                    <a:solidFill>
                      <a:srgbClr val="002C54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'CAFE L_100Km KmL data'!$AH$10:$AH$40</c:f>
              <c:numCache>
                <c:formatCode>General</c:formatCode>
                <c:ptCount val="31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  <c:pt idx="20">
                  <c:v>2015.0</c:v>
                </c:pt>
                <c:pt idx="21">
                  <c:v>2016.0</c:v>
                </c:pt>
                <c:pt idx="22">
                  <c:v>2017.0</c:v>
                </c:pt>
                <c:pt idx="23">
                  <c:v>2018.0</c:v>
                </c:pt>
                <c:pt idx="24">
                  <c:v>2019.0</c:v>
                </c:pt>
                <c:pt idx="25">
                  <c:v>2020.0</c:v>
                </c:pt>
                <c:pt idx="26">
                  <c:v>2021.0</c:v>
                </c:pt>
                <c:pt idx="27">
                  <c:v>2022.0</c:v>
                </c:pt>
                <c:pt idx="28">
                  <c:v>2023.0</c:v>
                </c:pt>
                <c:pt idx="29">
                  <c:v>2024.0</c:v>
                </c:pt>
                <c:pt idx="30">
                  <c:v>2025.0</c:v>
                </c:pt>
              </c:numCache>
            </c:numRef>
          </c:xVal>
          <c:yVal>
            <c:numRef>
              <c:f>'CAFE L_100Km KmL data'!$AV$10:$AV$40</c:f>
              <c:numCache>
                <c:formatCode>0.00</c:formatCode>
                <c:ptCount val="31"/>
                <c:pt idx="17">
                  <c:v>2.068627450980392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1.818965517241379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2156888"/>
        <c:axId val="2116271240"/>
      </c:scatterChart>
      <c:valAx>
        <c:axId val="-2102156888"/>
        <c:scaling>
          <c:orientation val="minMax"/>
          <c:max val="2025.0"/>
          <c:min val="2000.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116271240"/>
        <c:crossesAt val="0.0"/>
        <c:crossBetween val="midCat"/>
        <c:majorUnit val="5.0"/>
        <c:minorUnit val="1.0"/>
      </c:valAx>
      <c:valAx>
        <c:axId val="2116271240"/>
        <c:scaling>
          <c:orientation val="minMax"/>
          <c:max val="3.0"/>
          <c:min val="0.0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MJ </a:t>
                </a:r>
                <a:r>
                  <a:rPr lang="en-US" sz="1200" baseline="0"/>
                  <a:t>normalized to CAFE Test Cycle  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0.0256015463457252"/>
              <c:y val="0.20504457666067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-2102156888"/>
        <c:crossesAt val="2000.0"/>
        <c:crossBetween val="midCat"/>
        <c:minorUnit val="0.1"/>
      </c:valAx>
    </c:plotArea>
    <c:legend>
      <c:legendPos val="r"/>
      <c:layout>
        <c:manualLayout>
          <c:xMode val="edge"/>
          <c:yMode val="edge"/>
          <c:x val="0.835155811689191"/>
          <c:y val="0.0138682309549294"/>
          <c:w val="0.155555555555556"/>
          <c:h val="0.450250460824234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1">
          <a:latin typeface="Helvetica Neue"/>
          <a:cs typeface="Helvetica Neue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371459569641"/>
          <c:y val="0.0155449145846389"/>
          <c:w val="0.704416213074037"/>
          <c:h val="0.807560907020769"/>
        </c:manualLayout>
      </c:layout>
      <c:scatterChart>
        <c:scatterStyle val="lineMarker"/>
        <c:varyColors val="0"/>
        <c:ser>
          <c:idx val="0"/>
          <c:order val="0"/>
          <c:tx>
            <c:v>US</c:v>
          </c:tx>
          <c:spPr>
            <a:ln w="31750">
              <a:solidFill>
                <a:srgbClr val="6B7089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6B7089"/>
              </a:solidFill>
              <a:ln>
                <a:solidFill>
                  <a:srgbClr val="6B7089"/>
                </a:solidFill>
              </a:ln>
            </c:spPr>
          </c:marker>
          <c:dPt>
            <c:idx val="0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Pt>
            <c:idx val="15"/>
            <c:bubble3D val="0"/>
          </c:dPt>
          <c:dPt>
            <c:idx val="17"/>
            <c:bubble3D val="0"/>
          </c:dPt>
          <c:dPt>
            <c:idx val="18"/>
            <c:bubble3D val="0"/>
          </c:dPt>
          <c:dPt>
            <c:idx val="19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Pt>
            <c:idx val="20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Pt>
            <c:idx val="21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Pt>
            <c:idx val="22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Pt>
            <c:idx val="23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Pt>
            <c:idx val="24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Pt>
            <c:idx val="25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Pt>
            <c:idx val="26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Pt>
            <c:idx val="27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Pt>
            <c:idx val="28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Pt>
            <c:idx val="29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Pt>
            <c:idx val="30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Lbls>
            <c:dLbl>
              <c:idx val="30"/>
              <c:layout>
                <c:manualLayout>
                  <c:x val="-0.00443193267903123"/>
                  <c:y val="-0.00219141814590241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rgbClr val="6B7089"/>
                        </a:solidFill>
                      </a:defRPr>
                    </a:pPr>
                    <a:r>
                      <a:rPr lang="en-US" sz="900">
                        <a:solidFill>
                          <a:srgbClr val="6B7089"/>
                        </a:solidFill>
                      </a:rPr>
                      <a:t>US 2025</a:t>
                    </a:r>
                    <a:r>
                      <a:rPr lang="en-US" sz="900" b="1" i="0" u="none" strike="noStrike" baseline="30000">
                        <a:effectLst/>
                      </a:rPr>
                      <a:t>[2]</a:t>
                    </a:r>
                    <a:r>
                      <a:rPr lang="en-US" sz="900" b="1" i="0" u="none" strike="noStrike" baseline="0"/>
                      <a:t> </a:t>
                    </a:r>
                    <a:r>
                      <a:rPr lang="en-US" sz="900">
                        <a:solidFill>
                          <a:srgbClr val="6B7089"/>
                        </a:solidFill>
                      </a:rPr>
                      <a:t>:136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'CO2 G_KM data'!$A$12:$A$42</c:f>
              <c:numCache>
                <c:formatCode>General</c:formatCode>
                <c:ptCount val="31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  <c:pt idx="20">
                  <c:v>2015.0</c:v>
                </c:pt>
                <c:pt idx="21">
                  <c:v>2016.0</c:v>
                </c:pt>
                <c:pt idx="22">
                  <c:v>2017.0</c:v>
                </c:pt>
                <c:pt idx="23">
                  <c:v>2018.0</c:v>
                </c:pt>
                <c:pt idx="24">
                  <c:v>2019.0</c:v>
                </c:pt>
                <c:pt idx="25">
                  <c:v>2020.0</c:v>
                </c:pt>
                <c:pt idx="26">
                  <c:v>2021.0</c:v>
                </c:pt>
                <c:pt idx="27">
                  <c:v>2022.0</c:v>
                </c:pt>
                <c:pt idx="28">
                  <c:v>2023.0</c:v>
                </c:pt>
                <c:pt idx="29">
                  <c:v>2024.0</c:v>
                </c:pt>
                <c:pt idx="30">
                  <c:v>2025.0</c:v>
                </c:pt>
              </c:numCache>
            </c:numRef>
          </c:xVal>
          <c:yVal>
            <c:numRef>
              <c:f>'CO2 G_KM data'!$R$12:$R$42</c:f>
              <c:numCache>
                <c:formatCode>General</c:formatCode>
                <c:ptCount val="31"/>
                <c:pt idx="5" formatCode="0">
                  <c:v>308.0539634854653</c:v>
                </c:pt>
                <c:pt idx="6" formatCode="0">
                  <c:v>314.6698358275438</c:v>
                </c:pt>
                <c:pt idx="7" formatCode="0">
                  <c:v>314.6698358275438</c:v>
                </c:pt>
                <c:pt idx="8" formatCode="0">
                  <c:v>308.0539634854653</c:v>
                </c:pt>
                <c:pt idx="9" formatCode="0">
                  <c:v>311.3283087505008</c:v>
                </c:pt>
                <c:pt idx="10" formatCode="0">
                  <c:v>303.2641047292539</c:v>
                </c:pt>
                <c:pt idx="11" formatCode="0">
                  <c:v>297.0949284054756</c:v>
                </c:pt>
                <c:pt idx="12" formatCode="0">
                  <c:v>294.099489570676</c:v>
                </c:pt>
                <c:pt idx="13" formatCode="0">
                  <c:v>285.4500038682693</c:v>
                </c:pt>
                <c:pt idx="14" formatCode="0">
                  <c:v>273.3516444639806</c:v>
                </c:pt>
                <c:pt idx="15" formatCode="0">
                  <c:v>269.5340003881696</c:v>
                </c:pt>
                <c:pt idx="16" formatCode="0">
                  <c:v>263.3928695480898</c:v>
                </c:pt>
                <c:pt idx="17" formatCode="0">
                  <c:v>261.0</c:v>
                </c:pt>
                <c:pt idx="18" formatCode="0">
                  <c:v>256.0</c:v>
                </c:pt>
                <c:pt idx="19" formatCode="0">
                  <c:v>228.1807895637307</c:v>
                </c:pt>
                <c:pt idx="20" formatCode="0">
                  <c:v>217.5065284964619</c:v>
                </c:pt>
                <c:pt idx="21" formatCode="0">
                  <c:v>206.872422131049</c:v>
                </c:pt>
                <c:pt idx="22" formatCode="0">
                  <c:v>204.5990872079415</c:v>
                </c:pt>
                <c:pt idx="23" formatCode="0">
                  <c:v>197.0354969450965</c:v>
                </c:pt>
                <c:pt idx="24" formatCode="0">
                  <c:v>191.0007324554053</c:v>
                </c:pt>
                <c:pt idx="25" formatCode="0">
                  <c:v>184.980733517812</c:v>
                </c:pt>
                <c:pt idx="26" formatCode="0">
                  <c:v>169.9982849741465</c:v>
                </c:pt>
                <c:pt idx="27" formatCode="0">
                  <c:v>161.0575980975777</c:v>
                </c:pt>
                <c:pt idx="28" formatCode="0">
                  <c:v>152.1557520918043</c:v>
                </c:pt>
                <c:pt idx="29" formatCode="0">
                  <c:v>144.0316140542534</c:v>
                </c:pt>
                <c:pt idx="30" formatCode="0">
                  <c:v>135.9436213386568</c:v>
                </c:pt>
              </c:numCache>
            </c:numRef>
          </c:yVal>
          <c:smooth val="0"/>
        </c:ser>
        <c:ser>
          <c:idx val="3"/>
          <c:order val="1"/>
          <c:tx>
            <c:v>Canada</c:v>
          </c:tx>
          <c:spPr>
            <a:ln w="31750">
              <a:solidFill>
                <a:srgbClr val="C0DA8B"/>
              </a:solidFill>
            </a:ln>
          </c:spPr>
          <c:marker>
            <c:symbol val="circle"/>
            <c:size val="4"/>
            <c:spPr>
              <a:solidFill>
                <a:srgbClr val="C0DA8B"/>
              </a:solidFill>
              <a:ln>
                <a:solidFill>
                  <a:srgbClr val="C0DA8B"/>
                </a:solidFill>
              </a:ln>
            </c:spPr>
          </c:marker>
          <c:dPt>
            <c:idx val="0"/>
            <c:bubble3D val="0"/>
            <c:spPr>
              <a:ln w="31750">
                <a:solidFill>
                  <a:srgbClr val="C0DA8B"/>
                </a:solidFill>
                <a:prstDash val="dash"/>
              </a:ln>
            </c:spPr>
          </c:dPt>
          <c:dPt>
            <c:idx val="18"/>
            <c:bubble3D val="0"/>
            <c:spPr>
              <a:ln w="31750">
                <a:solidFill>
                  <a:srgbClr val="C0DA8B"/>
                </a:solidFill>
                <a:prstDash val="sysDash"/>
              </a:ln>
            </c:spPr>
          </c:dPt>
          <c:dPt>
            <c:idx val="19"/>
            <c:bubble3D val="0"/>
            <c:spPr>
              <a:ln w="31750">
                <a:solidFill>
                  <a:srgbClr val="C0DA8B"/>
                </a:solidFill>
                <a:prstDash val="dash"/>
              </a:ln>
            </c:spPr>
          </c:dPt>
          <c:dPt>
            <c:idx val="20"/>
            <c:bubble3D val="0"/>
            <c:spPr>
              <a:ln w="31750">
                <a:solidFill>
                  <a:srgbClr val="C0DA8B"/>
                </a:solidFill>
                <a:prstDash val="dash"/>
              </a:ln>
            </c:spPr>
          </c:dPt>
          <c:dPt>
            <c:idx val="21"/>
            <c:bubble3D val="0"/>
            <c:spPr>
              <a:ln w="31750">
                <a:solidFill>
                  <a:srgbClr val="C0DA8B"/>
                </a:solidFill>
                <a:prstDash val="dash"/>
              </a:ln>
            </c:spPr>
          </c:dPt>
          <c:dPt>
            <c:idx val="22"/>
            <c:bubble3D val="0"/>
            <c:spPr>
              <a:ln w="31750">
                <a:solidFill>
                  <a:srgbClr val="C0DA8B"/>
                </a:solidFill>
                <a:prstDash val="sysDash"/>
              </a:ln>
            </c:spPr>
          </c:dPt>
          <c:dPt>
            <c:idx val="23"/>
            <c:bubble3D val="0"/>
            <c:spPr>
              <a:ln w="31750">
                <a:solidFill>
                  <a:srgbClr val="C0DA8B"/>
                </a:solidFill>
                <a:prstDash val="sysDash"/>
              </a:ln>
            </c:spPr>
          </c:dPt>
          <c:dPt>
            <c:idx val="24"/>
            <c:bubble3D val="0"/>
            <c:spPr>
              <a:ln w="31750">
                <a:solidFill>
                  <a:srgbClr val="C0DA8B"/>
                </a:solidFill>
                <a:prstDash val="sysDash"/>
              </a:ln>
            </c:spPr>
          </c:dPt>
          <c:dPt>
            <c:idx val="25"/>
            <c:bubble3D val="0"/>
            <c:spPr>
              <a:ln w="31750">
                <a:solidFill>
                  <a:srgbClr val="C0DA8B"/>
                </a:solidFill>
                <a:prstDash val="sysDash"/>
              </a:ln>
            </c:spPr>
          </c:dPt>
          <c:dPt>
            <c:idx val="26"/>
            <c:bubble3D val="0"/>
            <c:spPr>
              <a:ln w="31750">
                <a:solidFill>
                  <a:srgbClr val="C0DA8B"/>
                </a:solidFill>
                <a:prstDash val="sysDash"/>
              </a:ln>
            </c:spPr>
          </c:dPt>
          <c:dPt>
            <c:idx val="27"/>
            <c:bubble3D val="0"/>
            <c:spPr>
              <a:ln w="31750">
                <a:solidFill>
                  <a:srgbClr val="C0DA8B"/>
                </a:solidFill>
                <a:prstDash val="sysDash"/>
              </a:ln>
            </c:spPr>
          </c:dPt>
          <c:dPt>
            <c:idx val="28"/>
            <c:bubble3D val="0"/>
            <c:spPr>
              <a:ln w="31750">
                <a:solidFill>
                  <a:srgbClr val="C0DA8B"/>
                </a:solidFill>
                <a:prstDash val="sysDash"/>
              </a:ln>
            </c:spPr>
          </c:dPt>
          <c:dPt>
            <c:idx val="29"/>
            <c:bubble3D val="0"/>
            <c:spPr>
              <a:ln w="31750">
                <a:solidFill>
                  <a:srgbClr val="C0DA8B"/>
                </a:solidFill>
                <a:prstDash val="sysDash"/>
              </a:ln>
            </c:spPr>
          </c:dPt>
          <c:dPt>
            <c:idx val="30"/>
            <c:bubble3D val="0"/>
            <c:spPr>
              <a:ln w="31750">
                <a:solidFill>
                  <a:srgbClr val="C0DA8B"/>
                </a:solidFill>
                <a:prstDash val="sysDash"/>
              </a:ln>
            </c:spPr>
          </c:dPt>
          <c:dLbls>
            <c:dLbl>
              <c:idx val="21"/>
              <c:layout>
                <c:manualLayout>
                  <c:x val="0.251777194517352"/>
                  <c:y val="0.211233081158973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rgbClr val="A8CB7E"/>
                        </a:solidFill>
                      </a:defRPr>
                    </a:pPr>
                    <a:r>
                      <a:rPr lang="en-US" sz="900">
                        <a:solidFill>
                          <a:srgbClr val="A8CB7E"/>
                        </a:solidFill>
                      </a:rPr>
                      <a:t>Canada 2025:136</a:t>
                    </a:r>
                    <a:endParaRPr lang="en-US" sz="1000">
                      <a:solidFill>
                        <a:srgbClr val="A8CB7E"/>
                      </a:solidFill>
                    </a:endParaRPr>
                  </a:p>
                </c:rich>
              </c:tx>
              <c:spPr>
                <a:ln>
                  <a:noFill/>
                </a:ln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ln>
                <a:noFill/>
              </a:ln>
            </c:spPr>
            <c:txPr>
              <a:bodyPr/>
              <a:lstStyle/>
              <a:p>
                <a:pPr>
                  <a:defRPr sz="900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'CO2 G_KM data'!$A$12:$A$42</c:f>
              <c:numCache>
                <c:formatCode>General</c:formatCode>
                <c:ptCount val="31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  <c:pt idx="20">
                  <c:v>2015.0</c:v>
                </c:pt>
                <c:pt idx="21">
                  <c:v>2016.0</c:v>
                </c:pt>
                <c:pt idx="22">
                  <c:v>2017.0</c:v>
                </c:pt>
                <c:pt idx="23">
                  <c:v>2018.0</c:v>
                </c:pt>
                <c:pt idx="24">
                  <c:v>2019.0</c:v>
                </c:pt>
                <c:pt idx="25">
                  <c:v>2020.0</c:v>
                </c:pt>
                <c:pt idx="26">
                  <c:v>2021.0</c:v>
                </c:pt>
                <c:pt idx="27">
                  <c:v>2022.0</c:v>
                </c:pt>
                <c:pt idx="28">
                  <c:v>2023.0</c:v>
                </c:pt>
                <c:pt idx="29">
                  <c:v>2024.0</c:v>
                </c:pt>
                <c:pt idx="30">
                  <c:v>2025.0</c:v>
                </c:pt>
              </c:numCache>
            </c:numRef>
          </c:xVal>
          <c:yVal>
            <c:numRef>
              <c:f>'CO2 G_KM data'!$S$12:$S$42</c:f>
              <c:numCache>
                <c:formatCode>General</c:formatCode>
                <c:ptCount val="31"/>
                <c:pt idx="5" formatCode="0">
                  <c:v>300.2614120979825</c:v>
                </c:pt>
                <c:pt idx="6" formatCode="0">
                  <c:v>297.3160465650928</c:v>
                </c:pt>
                <c:pt idx="7" formatCode="0">
                  <c:v>297.3160465650928</c:v>
                </c:pt>
                <c:pt idx="8" formatCode="0">
                  <c:v>291.4319193176091</c:v>
                </c:pt>
                <c:pt idx="9" formatCode="0">
                  <c:v>288.4931982441914</c:v>
                </c:pt>
                <c:pt idx="10" formatCode="0">
                  <c:v>282.622545660599</c:v>
                </c:pt>
                <c:pt idx="11" formatCode="0">
                  <c:v>279.6906571249094</c:v>
                </c:pt>
                <c:pt idx="12" formatCode="0">
                  <c:v>270.909009152191</c:v>
                </c:pt>
                <c:pt idx="13" formatCode="0">
                  <c:v>253.4109137439256</c:v>
                </c:pt>
                <c:pt idx="14" formatCode="0">
                  <c:v>241.7960065872342</c:v>
                </c:pt>
                <c:pt idx="15" formatCode="0">
                  <c:v>224.4538567853314</c:v>
                </c:pt>
                <c:pt idx="16" formatCode="0.0">
                  <c:v>#N/A</c:v>
                </c:pt>
                <c:pt idx="17" formatCode="0.0">
                  <c:v>#N/A</c:v>
                </c:pt>
                <c:pt idx="18" formatCode="0.0">
                  <c:v>#N/A</c:v>
                </c:pt>
                <c:pt idx="19" formatCode="0.0">
                  <c:v>#N/A</c:v>
                </c:pt>
                <c:pt idx="20" formatCode="0">
                  <c:v>216.6448815987459</c:v>
                </c:pt>
                <c:pt idx="21" formatCode="0">
                  <c:v>207.0</c:v>
                </c:pt>
                <c:pt idx="22" formatCode="0">
                  <c:v>204.5990872079415</c:v>
                </c:pt>
                <c:pt idx="23" formatCode="0">
                  <c:v>197.0354969450965</c:v>
                </c:pt>
                <c:pt idx="24" formatCode="0">
                  <c:v>191.0007324554053</c:v>
                </c:pt>
                <c:pt idx="25" formatCode="0">
                  <c:v>184.980733517812</c:v>
                </c:pt>
                <c:pt idx="26" formatCode="0">
                  <c:v>169.9982849741465</c:v>
                </c:pt>
                <c:pt idx="27" formatCode="0">
                  <c:v>161.0575980975777</c:v>
                </c:pt>
                <c:pt idx="28" formatCode="0">
                  <c:v>152.1557520918043</c:v>
                </c:pt>
                <c:pt idx="29" formatCode="0">
                  <c:v>144.0316140542534</c:v>
                </c:pt>
                <c:pt idx="30" formatCode="0">
                  <c:v>135.9436213386568</c:v>
                </c:pt>
              </c:numCache>
            </c:numRef>
          </c:yVal>
          <c:smooth val="0"/>
        </c:ser>
        <c:ser>
          <c:idx val="9"/>
          <c:order val="2"/>
          <c:tx>
            <c:v>Mexico</c:v>
          </c:tx>
          <c:spPr>
            <a:ln w="31750">
              <a:solidFill>
                <a:schemeClr val="accent4"/>
              </a:solidFill>
              <a:prstDash val="solid"/>
            </a:ln>
          </c:spPr>
          <c:marker>
            <c:symbol val="circle"/>
            <c:size val="4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dPt>
            <c:idx val="13"/>
            <c:bubble3D val="0"/>
          </c:dPt>
          <c:dPt>
            <c:idx val="14"/>
            <c:bubble3D val="0"/>
          </c:dPt>
          <c:dPt>
            <c:idx val="15"/>
            <c:bubble3D val="0"/>
          </c:dPt>
          <c:dPt>
            <c:idx val="16"/>
            <c:bubble3D val="0"/>
          </c:dPt>
          <c:dPt>
            <c:idx val="18"/>
            <c:bubble3D val="0"/>
            <c:spPr>
              <a:ln w="31750">
                <a:solidFill>
                  <a:schemeClr val="accent4"/>
                </a:solidFill>
                <a:prstDash val="dash"/>
              </a:ln>
            </c:spPr>
          </c:dPt>
          <c:dPt>
            <c:idx val="19"/>
            <c:bubble3D val="0"/>
            <c:spPr>
              <a:ln w="31750">
                <a:solidFill>
                  <a:schemeClr val="accent4"/>
                </a:solidFill>
                <a:prstDash val="dash"/>
              </a:ln>
            </c:spPr>
          </c:dPt>
          <c:dPt>
            <c:idx val="20"/>
            <c:bubble3D val="0"/>
            <c:spPr>
              <a:ln w="31750">
                <a:solidFill>
                  <a:schemeClr val="accent4"/>
                </a:solidFill>
                <a:prstDash val="dash"/>
              </a:ln>
            </c:spPr>
          </c:dPt>
          <c:dPt>
            <c:idx val="21"/>
            <c:bubble3D val="0"/>
            <c:spPr>
              <a:ln w="31750">
                <a:solidFill>
                  <a:schemeClr val="accent4"/>
                </a:solidFill>
                <a:prstDash val="dash"/>
              </a:ln>
            </c:spPr>
          </c:dPt>
          <c:dPt>
            <c:idx val="25"/>
            <c:bubble3D val="0"/>
          </c:dPt>
          <c:dLbls>
            <c:dLbl>
              <c:idx val="21"/>
              <c:layout>
                <c:manualLayout>
                  <c:x val="-0.010367298578199"/>
                  <c:y val="-0.0174216027874565"/>
                </c:manualLayout>
              </c:layout>
              <c:tx>
                <c:rich>
                  <a:bodyPr/>
                  <a:lstStyle/>
                  <a:p>
                    <a:pPr>
                      <a:defRPr sz="900" b="1">
                        <a:solidFill>
                          <a:srgbClr val="642566"/>
                        </a:solidFill>
                      </a:defRPr>
                    </a:pPr>
                    <a:r>
                      <a:rPr lang="en-US" sz="900" b="1">
                        <a:solidFill>
                          <a:srgbClr val="642566"/>
                        </a:solidFill>
                      </a:rPr>
                      <a:t>Mexico 2016: 208</a:t>
                    </a:r>
                    <a:endParaRPr lang="en-US" sz="1000">
                      <a:solidFill>
                        <a:srgbClr val="642566"/>
                      </a:solidFill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0.0370449465396717"/>
                  <c:y val="-0.0239665156420923"/>
                </c:manualLayout>
              </c:layout>
              <c:tx>
                <c:rich>
                  <a:bodyPr/>
                  <a:lstStyle/>
                  <a:p>
                    <a:pPr>
                      <a:defRPr sz="900" b="1">
                        <a:solidFill>
                          <a:schemeClr val="accent4"/>
                        </a:solidFill>
                      </a:defRPr>
                    </a:pPr>
                    <a:r>
                      <a:rPr lang="en-US" sz="900" b="1">
                        <a:solidFill>
                          <a:schemeClr val="accent4"/>
                        </a:solidFill>
                      </a:rPr>
                      <a:t>India:113</a:t>
                    </a:r>
                    <a:endParaRPr lang="en-US" sz="1050">
                      <a:solidFill>
                        <a:schemeClr val="accent4"/>
                      </a:solidFill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'CO2 G_KM data'!$A$12:$A$42</c:f>
              <c:numCache>
                <c:formatCode>General</c:formatCode>
                <c:ptCount val="31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  <c:pt idx="20">
                  <c:v>2015.0</c:v>
                </c:pt>
                <c:pt idx="21">
                  <c:v>2016.0</c:v>
                </c:pt>
                <c:pt idx="22">
                  <c:v>2017.0</c:v>
                </c:pt>
                <c:pt idx="23">
                  <c:v>2018.0</c:v>
                </c:pt>
                <c:pt idx="24">
                  <c:v>2019.0</c:v>
                </c:pt>
                <c:pt idx="25">
                  <c:v>2020.0</c:v>
                </c:pt>
                <c:pt idx="26">
                  <c:v>2021.0</c:v>
                </c:pt>
                <c:pt idx="27">
                  <c:v>2022.0</c:v>
                </c:pt>
                <c:pt idx="28">
                  <c:v>2023.0</c:v>
                </c:pt>
                <c:pt idx="29">
                  <c:v>2024.0</c:v>
                </c:pt>
                <c:pt idx="30">
                  <c:v>2025.0</c:v>
                </c:pt>
              </c:numCache>
            </c:numRef>
          </c:xVal>
          <c:yVal>
            <c:numRef>
              <c:f>'CO2 G_KM data'!$T$12:$T$42</c:f>
              <c:numCache>
                <c:formatCode>General</c:formatCode>
                <c:ptCount val="31"/>
                <c:pt idx="13" formatCode="0.0">
                  <c:v>279.2280991233882</c:v>
                </c:pt>
                <c:pt idx="14" formatCode="0.0">
                  <c:v>278.5974888877821</c:v>
                </c:pt>
                <c:pt idx="15" formatCode="0.0">
                  <c:v>268.2789732073508</c:v>
                </c:pt>
                <c:pt idx="16" formatCode="0.0">
                  <c:v>257.0384822156789</c:v>
                </c:pt>
                <c:pt idx="17">
                  <c:v>#N/A</c:v>
                </c:pt>
                <c:pt idx="18" formatCode="0.0">
                  <c:v>232.5239027801875</c:v>
                </c:pt>
                <c:pt idx="19" formatCode="0.0">
                  <c:v>227.5061292258084</c:v>
                </c:pt>
                <c:pt idx="20" formatCode="0.0">
                  <c:v>218.4617994602473</c:v>
                </c:pt>
                <c:pt idx="21" formatCode="0.0">
                  <c:v>208.0796119926194</c:v>
                </c:pt>
              </c:numCache>
            </c:numRef>
          </c:yVal>
          <c:smooth val="0"/>
        </c:ser>
        <c:ser>
          <c:idx val="2"/>
          <c:order val="3"/>
          <c:tx>
            <c:v>EU</c:v>
          </c:tx>
          <c:spPr>
            <a:ln>
              <a:solidFill>
                <a:srgbClr val="E897A8"/>
              </a:solidFill>
            </a:ln>
          </c:spPr>
          <c:marker>
            <c:symbol val="circle"/>
            <c:size val="4"/>
            <c:spPr>
              <a:solidFill>
                <a:srgbClr val="E897A8"/>
              </a:solidFill>
              <a:ln>
                <a:solidFill>
                  <a:srgbClr val="E897A8"/>
                </a:solidFill>
              </a:ln>
            </c:spPr>
          </c:marker>
          <c:dPt>
            <c:idx val="22"/>
            <c:bubble3D val="0"/>
            <c:spPr>
              <a:ln>
                <a:solidFill>
                  <a:srgbClr val="E897A8"/>
                </a:solidFill>
                <a:prstDash val="sysDash"/>
              </a:ln>
            </c:spPr>
          </c:dPt>
          <c:dPt>
            <c:idx val="25"/>
            <c:bubble3D val="0"/>
            <c:spPr>
              <a:ln>
                <a:solidFill>
                  <a:srgbClr val="E897A8"/>
                </a:solidFill>
                <a:prstDash val="sysDash"/>
              </a:ln>
            </c:spPr>
          </c:dPt>
          <c:dLbls>
            <c:dLbl>
              <c:idx val="25"/>
              <c:layout>
                <c:manualLayout>
                  <c:x val="-0.00444312796208542"/>
                  <c:y val="0.026132404181184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 2020: 147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>
                    <a:solidFill>
                      <a:srgbClr val="E897A8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'CO2 G_KM data'!$A$12:$A$42</c:f>
              <c:numCache>
                <c:formatCode>General</c:formatCode>
                <c:ptCount val="31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  <c:pt idx="20">
                  <c:v>2015.0</c:v>
                </c:pt>
                <c:pt idx="21">
                  <c:v>2016.0</c:v>
                </c:pt>
                <c:pt idx="22">
                  <c:v>2017.0</c:v>
                </c:pt>
                <c:pt idx="23">
                  <c:v>2018.0</c:v>
                </c:pt>
                <c:pt idx="24">
                  <c:v>2019.0</c:v>
                </c:pt>
                <c:pt idx="25">
                  <c:v>2020.0</c:v>
                </c:pt>
                <c:pt idx="26">
                  <c:v>2021.0</c:v>
                </c:pt>
                <c:pt idx="27">
                  <c:v>2022.0</c:v>
                </c:pt>
                <c:pt idx="28">
                  <c:v>2023.0</c:v>
                </c:pt>
                <c:pt idx="29">
                  <c:v>2024.0</c:v>
                </c:pt>
                <c:pt idx="30">
                  <c:v>2025.0</c:v>
                </c:pt>
              </c:numCache>
            </c:numRef>
          </c:xVal>
          <c:yVal>
            <c:numRef>
              <c:f>'CO2 G_KM data'!$U$12:$U$42</c:f>
              <c:numCache>
                <c:formatCode>General</c:formatCode>
                <c:ptCount val="31"/>
                <c:pt idx="14">
                  <c:v>185.0</c:v>
                </c:pt>
                <c:pt idx="15">
                  <c:v>180.0</c:v>
                </c:pt>
                <c:pt idx="16">
                  <c:v>179.0</c:v>
                </c:pt>
                <c:pt idx="17">
                  <c:v>178.0</c:v>
                </c:pt>
                <c:pt idx="18" formatCode="0">
                  <c:v>#N/A</c:v>
                </c:pt>
                <c:pt idx="19" formatCode="0">
                  <c:v>#N/A</c:v>
                </c:pt>
                <c:pt idx="20" formatCode="0">
                  <c:v>#N/A</c:v>
                </c:pt>
                <c:pt idx="21" formatCode="0">
                  <c:v>#N/A</c:v>
                </c:pt>
                <c:pt idx="22" formatCode="0.0">
                  <c:v>175.0</c:v>
                </c:pt>
                <c:pt idx="23" formatCode="0">
                  <c:v>#N/A</c:v>
                </c:pt>
                <c:pt idx="24" formatCode="0">
                  <c:v>#N/A</c:v>
                </c:pt>
                <c:pt idx="25" formatCode="0.0">
                  <c:v>147.0</c:v>
                </c:pt>
              </c:numCache>
            </c:numRef>
          </c:yVal>
          <c:smooth val="0"/>
        </c:ser>
        <c:ser>
          <c:idx val="4"/>
          <c:order val="4"/>
          <c:tx>
            <c:v>Japan</c:v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dPt>
            <c:idx val="20"/>
            <c:bubble3D val="0"/>
            <c:spPr>
              <a:ln>
                <a:solidFill>
                  <a:schemeClr val="accent6"/>
                </a:solidFill>
                <a:prstDash val="sysDash"/>
              </a:ln>
            </c:spPr>
          </c:dPt>
          <c:dLbls>
            <c:dLbl>
              <c:idx val="9"/>
              <c:delete val="1"/>
            </c:dLbl>
            <c:dLbl>
              <c:idx val="20"/>
              <c:tx>
                <c:rich>
                  <a:bodyPr/>
                  <a:lstStyle/>
                  <a:p>
                    <a:r>
                      <a:rPr lang="en-US"/>
                      <a:t>Japn 2015: 138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>
                    <a:solidFill>
                      <a:schemeClr val="accent6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'CO2 G_KM data'!$A$12:$A$42</c:f>
              <c:numCache>
                <c:formatCode>General</c:formatCode>
                <c:ptCount val="31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  <c:pt idx="20">
                  <c:v>2015.0</c:v>
                </c:pt>
                <c:pt idx="21">
                  <c:v>2016.0</c:v>
                </c:pt>
                <c:pt idx="22">
                  <c:v>2017.0</c:v>
                </c:pt>
                <c:pt idx="23">
                  <c:v>2018.0</c:v>
                </c:pt>
                <c:pt idx="24">
                  <c:v>2019.0</c:v>
                </c:pt>
                <c:pt idx="25">
                  <c:v>2020.0</c:v>
                </c:pt>
                <c:pt idx="26">
                  <c:v>2021.0</c:v>
                </c:pt>
                <c:pt idx="27">
                  <c:v>2022.0</c:v>
                </c:pt>
                <c:pt idx="28">
                  <c:v>2023.0</c:v>
                </c:pt>
                <c:pt idx="29">
                  <c:v>2024.0</c:v>
                </c:pt>
                <c:pt idx="30">
                  <c:v>2025.0</c:v>
                </c:pt>
              </c:numCache>
            </c:numRef>
          </c:xVal>
          <c:yVal>
            <c:numRef>
              <c:f>'CO2 G_KM data'!$V$12:$V$42</c:f>
              <c:numCache>
                <c:formatCode>General</c:formatCode>
                <c:ptCount val="31"/>
                <c:pt idx="9">
                  <c:v>154.0</c:v>
                </c:pt>
                <c:pt idx="10" formatCode="0">
                  <c:v>#N/A</c:v>
                </c:pt>
                <c:pt idx="11" formatCode="0">
                  <c:v>#N/A</c:v>
                </c:pt>
                <c:pt idx="12" formatCode="0">
                  <c:v>#N/A</c:v>
                </c:pt>
                <c:pt idx="13" formatCode="0">
                  <c:v>#N/A</c:v>
                </c:pt>
                <c:pt idx="14" formatCode="0">
                  <c:v>#N/A</c:v>
                </c:pt>
                <c:pt idx="15" formatCode="0">
                  <c:v>#N/A</c:v>
                </c:pt>
                <c:pt idx="16" formatCode="0">
                  <c:v>#N/A</c:v>
                </c:pt>
                <c:pt idx="17" formatCode="0">
                  <c:v>#N/A</c:v>
                </c:pt>
                <c:pt idx="18" formatCode="0">
                  <c:v>#N/A</c:v>
                </c:pt>
                <c:pt idx="19" formatCode="0">
                  <c:v>#N/A</c:v>
                </c:pt>
                <c:pt idx="20" formatCode="0.0">
                  <c:v>138.0</c:v>
                </c:pt>
              </c:numCache>
            </c:numRef>
          </c:yVal>
          <c:smooth val="0"/>
        </c:ser>
        <c:ser>
          <c:idx val="1"/>
          <c:order val="5"/>
          <c:tx>
            <c:v>China</c:v>
          </c:tx>
          <c:marker>
            <c:symbol val="circle"/>
            <c:size val="4"/>
          </c:marker>
          <c:xVal>
            <c:numRef>
              <c:f>'CO2 G_KM data'!$A$12:$A$42</c:f>
              <c:numCache>
                <c:formatCode>General</c:formatCode>
                <c:ptCount val="31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  <c:pt idx="20">
                  <c:v>2015.0</c:v>
                </c:pt>
                <c:pt idx="21">
                  <c:v>2016.0</c:v>
                </c:pt>
                <c:pt idx="22">
                  <c:v>2017.0</c:v>
                </c:pt>
                <c:pt idx="23">
                  <c:v>2018.0</c:v>
                </c:pt>
                <c:pt idx="24">
                  <c:v>2019.0</c:v>
                </c:pt>
                <c:pt idx="25">
                  <c:v>2020.0</c:v>
                </c:pt>
                <c:pt idx="26">
                  <c:v>2021.0</c:v>
                </c:pt>
                <c:pt idx="27">
                  <c:v>2022.0</c:v>
                </c:pt>
                <c:pt idx="28">
                  <c:v>2023.0</c:v>
                </c:pt>
                <c:pt idx="29">
                  <c:v>2024.0</c:v>
                </c:pt>
                <c:pt idx="30">
                  <c:v>2025.0</c:v>
                </c:pt>
              </c:numCache>
            </c:numRef>
          </c:xVal>
          <c:yVal>
            <c:numRef>
              <c:f>'CO2 G_KM data'!$W$12:$W$42</c:f>
              <c:numCache>
                <c:formatCode>General</c:formatCode>
                <c:ptCount val="31"/>
                <c:pt idx="15" formatCode="0">
                  <c:v>205.5121331430383</c:v>
                </c:pt>
                <c:pt idx="16" formatCode="0">
                  <c:v>206.630150539498</c:v>
                </c:pt>
                <c:pt idx="17" formatCode="0">
                  <c:v>202.158056985786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5956568"/>
        <c:axId val="2070002296"/>
      </c:scatterChart>
      <c:valAx>
        <c:axId val="1785956568"/>
        <c:scaling>
          <c:orientation val="minMax"/>
          <c:max val="2025.0"/>
          <c:min val="2000.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070002296"/>
        <c:crossesAt val="0.0"/>
        <c:crossBetween val="midCat"/>
        <c:majorUnit val="5.0"/>
        <c:minorUnit val="1.0"/>
      </c:valAx>
      <c:valAx>
        <c:axId val="2070002296"/>
        <c:scaling>
          <c:orientation val="minMax"/>
          <c:max val="320.0"/>
          <c:min val="0.0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 b="1" i="0" baseline="0">
                    <a:effectLst/>
                  </a:rPr>
                  <a:t>Grams of CO</a:t>
                </a:r>
                <a:r>
                  <a:rPr lang="en-US" sz="1200" b="1" i="0" baseline="-25000">
                    <a:effectLst/>
                  </a:rPr>
                  <a:t>2</a:t>
                </a:r>
                <a:r>
                  <a:rPr lang="en-US" sz="1200" b="1" i="0" baseline="0">
                    <a:effectLst/>
                  </a:rPr>
                  <a:t> per kilometer normalized to NEDC test cycle </a:t>
                </a:r>
                <a:endParaRPr lang="en-US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0.0247661818487144"/>
              <c:y val="0.0655846182336964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785956568"/>
        <c:crossesAt val="2000.0"/>
        <c:crossBetween val="midCat"/>
        <c:majorUnit val="40.0"/>
        <c:minorUnit val="4.0"/>
      </c:valAx>
      <c:spPr>
        <a:noFill/>
      </c:spPr>
    </c:plotArea>
    <c:legend>
      <c:legendPos val="r"/>
      <c:layout>
        <c:manualLayout>
          <c:xMode val="edge"/>
          <c:yMode val="edge"/>
          <c:x val="0.845529000447811"/>
          <c:y val="0.0158030741584131"/>
          <c:w val="0.108116113744076"/>
          <c:h val="0.270232722434086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span"/>
    <c:showDLblsOverMax val="0"/>
  </c:chart>
  <c:spPr>
    <a:noFill/>
    <a:ln>
      <a:noFill/>
    </a:ln>
  </c:spPr>
  <c:txPr>
    <a:bodyPr/>
    <a:lstStyle/>
    <a:p>
      <a:pPr>
        <a:defRPr sz="1400" b="1">
          <a:latin typeface="Helvetica Neue"/>
          <a:cs typeface="Helvetica Neue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327643608307"/>
          <c:y val="0.0293857922364967"/>
          <c:w val="0.704416213074037"/>
          <c:h val="0.809718127972405"/>
        </c:manualLayout>
      </c:layout>
      <c:scatterChart>
        <c:scatterStyle val="lineMarker"/>
        <c:varyColors val="0"/>
        <c:ser>
          <c:idx val="0"/>
          <c:order val="0"/>
          <c:tx>
            <c:v>US</c:v>
          </c:tx>
          <c:spPr>
            <a:ln w="31750">
              <a:solidFill>
                <a:srgbClr val="6B7089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6B7089"/>
              </a:solidFill>
              <a:ln>
                <a:solidFill>
                  <a:srgbClr val="6B7089"/>
                </a:solidFill>
              </a:ln>
            </c:spPr>
          </c:marker>
          <c:dPt>
            <c:idx val="0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Pt>
            <c:idx val="15"/>
            <c:bubble3D val="0"/>
          </c:dPt>
          <c:dPt>
            <c:idx val="16"/>
            <c:bubble3D val="0"/>
          </c:dPt>
          <c:dPt>
            <c:idx val="17"/>
            <c:bubble3D val="0"/>
          </c:dPt>
          <c:dPt>
            <c:idx val="18"/>
            <c:bubble3D val="0"/>
          </c:dPt>
          <c:dPt>
            <c:idx val="19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Pt>
            <c:idx val="20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Pt>
            <c:idx val="21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Pt>
            <c:idx val="22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Pt>
            <c:idx val="23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Pt>
            <c:idx val="24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Pt>
            <c:idx val="25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Pt>
            <c:idx val="26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Pt>
            <c:idx val="27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Pt>
            <c:idx val="28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Pt>
            <c:idx val="29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Pt>
            <c:idx val="30"/>
            <c:bubble3D val="0"/>
            <c:spPr>
              <a:ln w="31750">
                <a:solidFill>
                  <a:srgbClr val="6B7089"/>
                </a:solidFill>
                <a:prstDash val="dash"/>
              </a:ln>
            </c:spPr>
          </c:dPt>
          <c:dLbls>
            <c:dLbl>
              <c:idx val="30"/>
              <c:layout>
                <c:manualLayout>
                  <c:x val="6.76582093904928E-6"/>
                  <c:y val="-0.00866982313485324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solidFill>
                          <a:srgbClr val="6B7089"/>
                        </a:solidFill>
                        <a:latin typeface="Helvetica Neue"/>
                        <a:cs typeface="Helvetica Neue"/>
                      </a:defRPr>
                    </a:pPr>
                    <a:r>
                      <a:rPr lang="en-US" sz="1000">
                        <a:solidFill>
                          <a:srgbClr val="6B7089"/>
                        </a:solidFill>
                        <a:latin typeface="Helvetica Neue"/>
                        <a:cs typeface="Helvetica Neue"/>
                      </a:rPr>
                      <a:t>US 2025</a:t>
                    </a:r>
                    <a:r>
                      <a:rPr lang="en-US" sz="1000" baseline="30000">
                        <a:solidFill>
                          <a:srgbClr val="6B7089"/>
                        </a:solidFill>
                        <a:latin typeface="Helvetica Neue"/>
                        <a:cs typeface="Helvetica Neue"/>
                      </a:rPr>
                      <a:t>[2]</a:t>
                    </a:r>
                    <a:r>
                      <a:rPr lang="en-US" sz="1000">
                        <a:solidFill>
                          <a:srgbClr val="6B7089"/>
                        </a:solidFill>
                        <a:latin typeface="Helvetica Neue"/>
                        <a:cs typeface="Helvetica Neue"/>
                      </a:rPr>
                      <a:t>:</a:t>
                    </a:r>
                    <a:r>
                      <a:rPr lang="en-US" sz="1000" baseline="0">
                        <a:solidFill>
                          <a:srgbClr val="6B7089"/>
                        </a:solidFill>
                        <a:latin typeface="Helvetica Neue"/>
                        <a:cs typeface="Helvetica Neue"/>
                      </a:rPr>
                      <a:t> </a:t>
                    </a:r>
                    <a:r>
                      <a:rPr lang="en-US" sz="1000">
                        <a:solidFill>
                          <a:srgbClr val="6B7089"/>
                        </a:solidFill>
                        <a:latin typeface="Helvetica Neue"/>
                        <a:cs typeface="Helvetica Neue"/>
                      </a:rPr>
                      <a:t>40.3</a:t>
                    </a:r>
                    <a:endParaRPr lang="en-US" sz="1100">
                      <a:solidFill>
                        <a:srgbClr val="6B7089"/>
                      </a:solidFill>
                      <a:latin typeface="Helvetica Neue"/>
                      <a:cs typeface="Helvetica Neue"/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'MPG data'!$A$12:$A$42</c:f>
              <c:numCache>
                <c:formatCode>General</c:formatCode>
                <c:ptCount val="31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  <c:pt idx="20">
                  <c:v>2015.0</c:v>
                </c:pt>
                <c:pt idx="21">
                  <c:v>2016.0</c:v>
                </c:pt>
                <c:pt idx="22">
                  <c:v>2017.0</c:v>
                </c:pt>
                <c:pt idx="23">
                  <c:v>2018.0</c:v>
                </c:pt>
                <c:pt idx="24">
                  <c:v>2019.0</c:v>
                </c:pt>
                <c:pt idx="25">
                  <c:v>2020.0</c:v>
                </c:pt>
                <c:pt idx="26">
                  <c:v>2021.0</c:v>
                </c:pt>
                <c:pt idx="27">
                  <c:v>2022.0</c:v>
                </c:pt>
                <c:pt idx="28">
                  <c:v>2023.0</c:v>
                </c:pt>
                <c:pt idx="29">
                  <c:v>2024.0</c:v>
                </c:pt>
                <c:pt idx="30">
                  <c:v>2025.0</c:v>
                </c:pt>
              </c:numCache>
            </c:numRef>
          </c:xVal>
          <c:yVal>
            <c:numRef>
              <c:f>'MPG data'!$R$12:$R$42</c:f>
              <c:numCache>
                <c:formatCode>General</c:formatCode>
                <c:ptCount val="31"/>
                <c:pt idx="5">
                  <c:v>20.7</c:v>
                </c:pt>
                <c:pt idx="6">
                  <c:v>20.3</c:v>
                </c:pt>
                <c:pt idx="7">
                  <c:v>20.3</c:v>
                </c:pt>
                <c:pt idx="8" formatCode="0.0">
                  <c:v>20.7</c:v>
                </c:pt>
                <c:pt idx="9" formatCode="0.0">
                  <c:v>20.5</c:v>
                </c:pt>
                <c:pt idx="10" formatCode="0.0">
                  <c:v>21.0</c:v>
                </c:pt>
                <c:pt idx="11" formatCode="0.0">
                  <c:v>21.4</c:v>
                </c:pt>
                <c:pt idx="12" formatCode="0.0">
                  <c:v>21.6</c:v>
                </c:pt>
                <c:pt idx="13" formatCode="0.0">
                  <c:v>22.2</c:v>
                </c:pt>
                <c:pt idx="14" formatCode="0.0">
                  <c:v>23.1</c:v>
                </c:pt>
                <c:pt idx="15" formatCode="0.0">
                  <c:v>23.4</c:v>
                </c:pt>
                <c:pt idx="16" formatCode="0.0">
                  <c:v>23.9</c:v>
                </c:pt>
                <c:pt idx="17" formatCode="0.0">
                  <c:v>24.1</c:v>
                </c:pt>
                <c:pt idx="18" formatCode="0.0">
                  <c:v>24.5</c:v>
                </c:pt>
                <c:pt idx="19" formatCode="0.0">
                  <c:v>26.6</c:v>
                </c:pt>
                <c:pt idx="20" formatCode="0.0">
                  <c:v>27.5</c:v>
                </c:pt>
                <c:pt idx="21" formatCode="0.0">
                  <c:v>28.8</c:v>
                </c:pt>
                <c:pt idx="22" formatCode="0.0">
                  <c:v>29.4</c:v>
                </c:pt>
                <c:pt idx="23" formatCode="0.0">
                  <c:v>30.0</c:v>
                </c:pt>
                <c:pt idx="24" formatCode="0.0">
                  <c:v>30.6</c:v>
                </c:pt>
                <c:pt idx="25" formatCode="0.0">
                  <c:v>31.2</c:v>
                </c:pt>
                <c:pt idx="26" formatCode="0.0">
                  <c:v>33.3</c:v>
                </c:pt>
                <c:pt idx="27" formatCode="0.0">
                  <c:v>34.9</c:v>
                </c:pt>
                <c:pt idx="28" formatCode="0.0">
                  <c:v>36.6</c:v>
                </c:pt>
                <c:pt idx="29" formatCode="0.0">
                  <c:v>38.5</c:v>
                </c:pt>
                <c:pt idx="30" formatCode="0.0">
                  <c:v>40.3</c:v>
                </c:pt>
              </c:numCache>
            </c:numRef>
          </c:yVal>
          <c:smooth val="0"/>
        </c:ser>
        <c:ser>
          <c:idx val="3"/>
          <c:order val="1"/>
          <c:tx>
            <c:v>Canada</c:v>
          </c:tx>
          <c:spPr>
            <a:ln w="31750">
              <a:solidFill>
                <a:srgbClr val="C0DA8B"/>
              </a:solidFill>
            </a:ln>
          </c:spPr>
          <c:marker>
            <c:symbol val="circle"/>
            <c:size val="4"/>
            <c:spPr>
              <a:solidFill>
                <a:srgbClr val="C0DA8B"/>
              </a:solidFill>
              <a:ln>
                <a:solidFill>
                  <a:srgbClr val="C0DA8B"/>
                </a:solidFill>
              </a:ln>
            </c:spPr>
          </c:marker>
          <c:dPt>
            <c:idx val="18"/>
            <c:bubble3D val="0"/>
            <c:spPr>
              <a:ln w="31750">
                <a:solidFill>
                  <a:srgbClr val="C0DA8B"/>
                </a:solidFill>
                <a:prstDash val="sysDash"/>
              </a:ln>
            </c:spPr>
          </c:dPt>
          <c:dPt>
            <c:idx val="19"/>
            <c:bubble3D val="0"/>
            <c:spPr>
              <a:ln w="31750">
                <a:solidFill>
                  <a:srgbClr val="C0DA8B"/>
                </a:solidFill>
                <a:prstDash val="dash"/>
              </a:ln>
            </c:spPr>
          </c:dPt>
          <c:dPt>
            <c:idx val="20"/>
            <c:bubble3D val="0"/>
            <c:spPr>
              <a:ln w="31750">
                <a:solidFill>
                  <a:srgbClr val="C0DA8B"/>
                </a:solidFill>
                <a:prstDash val="dash"/>
              </a:ln>
            </c:spPr>
          </c:dPt>
          <c:dPt>
            <c:idx val="21"/>
            <c:bubble3D val="0"/>
            <c:spPr>
              <a:ln w="31750">
                <a:solidFill>
                  <a:srgbClr val="C0DA8B"/>
                </a:solidFill>
                <a:prstDash val="dash"/>
              </a:ln>
            </c:spPr>
          </c:dPt>
          <c:dPt>
            <c:idx val="22"/>
            <c:bubble3D val="0"/>
            <c:spPr>
              <a:ln w="31750">
                <a:solidFill>
                  <a:srgbClr val="C0DA8B"/>
                </a:solidFill>
                <a:prstDash val="sysDash"/>
              </a:ln>
            </c:spPr>
          </c:dPt>
          <c:dPt>
            <c:idx val="23"/>
            <c:bubble3D val="0"/>
            <c:spPr>
              <a:ln w="31750">
                <a:solidFill>
                  <a:srgbClr val="C0DA8B"/>
                </a:solidFill>
                <a:prstDash val="sysDash"/>
              </a:ln>
            </c:spPr>
          </c:dPt>
          <c:dPt>
            <c:idx val="24"/>
            <c:bubble3D val="0"/>
            <c:spPr>
              <a:ln w="31750">
                <a:solidFill>
                  <a:srgbClr val="C0DA8B"/>
                </a:solidFill>
                <a:prstDash val="sysDash"/>
              </a:ln>
            </c:spPr>
          </c:dPt>
          <c:dPt>
            <c:idx val="25"/>
            <c:bubble3D val="0"/>
            <c:spPr>
              <a:ln w="31750">
                <a:solidFill>
                  <a:srgbClr val="C0DA8B"/>
                </a:solidFill>
                <a:prstDash val="sysDash"/>
              </a:ln>
            </c:spPr>
          </c:dPt>
          <c:dPt>
            <c:idx val="26"/>
            <c:bubble3D val="0"/>
            <c:spPr>
              <a:ln w="31750">
                <a:solidFill>
                  <a:srgbClr val="C0DA8B"/>
                </a:solidFill>
                <a:prstDash val="sysDash"/>
              </a:ln>
            </c:spPr>
          </c:dPt>
          <c:dPt>
            <c:idx val="27"/>
            <c:bubble3D val="0"/>
            <c:spPr>
              <a:ln w="31750">
                <a:solidFill>
                  <a:srgbClr val="C0DA8B"/>
                </a:solidFill>
                <a:prstDash val="sysDash"/>
              </a:ln>
            </c:spPr>
          </c:dPt>
          <c:dPt>
            <c:idx val="28"/>
            <c:bubble3D val="0"/>
            <c:spPr>
              <a:ln w="31750">
                <a:solidFill>
                  <a:srgbClr val="C0DA8B"/>
                </a:solidFill>
                <a:prstDash val="sysDash"/>
              </a:ln>
            </c:spPr>
          </c:dPt>
          <c:dPt>
            <c:idx val="29"/>
            <c:bubble3D val="0"/>
            <c:spPr>
              <a:ln w="31750">
                <a:solidFill>
                  <a:srgbClr val="C0DA8B"/>
                </a:solidFill>
                <a:prstDash val="sysDash"/>
              </a:ln>
            </c:spPr>
          </c:dPt>
          <c:dPt>
            <c:idx val="30"/>
            <c:bubble3D val="0"/>
            <c:spPr>
              <a:ln w="31750">
                <a:solidFill>
                  <a:srgbClr val="C0DA8B"/>
                </a:solidFill>
                <a:prstDash val="sysDash"/>
              </a:ln>
            </c:spPr>
          </c:dPt>
          <c:dLbls>
            <c:dLbl>
              <c:idx val="21"/>
              <c:layout>
                <c:manualLayout>
                  <c:x val="0.256123417906095"/>
                  <c:y val="-0.293865301151082"/>
                </c:manualLayout>
              </c:layout>
              <c:tx>
                <c:rich>
                  <a:bodyPr/>
                  <a:lstStyle/>
                  <a:p>
                    <a:pPr>
                      <a:defRPr sz="1200">
                        <a:solidFill>
                          <a:srgbClr val="A8CB7E"/>
                        </a:solidFill>
                      </a:defRPr>
                    </a:pPr>
                    <a:r>
                      <a:rPr lang="en-US" sz="1000">
                        <a:solidFill>
                          <a:srgbClr val="A8CB7E"/>
                        </a:solidFill>
                      </a:rPr>
                      <a:t>Canada 2025: 40.3</a:t>
                    </a:r>
                    <a:endParaRPr lang="en-US" sz="1200">
                      <a:solidFill>
                        <a:srgbClr val="A8CB7E"/>
                      </a:solidFill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'MPG data'!$A$12:$A$42</c:f>
              <c:numCache>
                <c:formatCode>General</c:formatCode>
                <c:ptCount val="31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  <c:pt idx="20">
                  <c:v>2015.0</c:v>
                </c:pt>
                <c:pt idx="21">
                  <c:v>2016.0</c:v>
                </c:pt>
                <c:pt idx="22">
                  <c:v>2017.0</c:v>
                </c:pt>
                <c:pt idx="23">
                  <c:v>2018.0</c:v>
                </c:pt>
                <c:pt idx="24">
                  <c:v>2019.0</c:v>
                </c:pt>
                <c:pt idx="25">
                  <c:v>2020.0</c:v>
                </c:pt>
                <c:pt idx="26">
                  <c:v>2021.0</c:v>
                </c:pt>
                <c:pt idx="27">
                  <c:v>2022.0</c:v>
                </c:pt>
                <c:pt idx="28">
                  <c:v>2023.0</c:v>
                </c:pt>
                <c:pt idx="29">
                  <c:v>2024.0</c:v>
                </c:pt>
                <c:pt idx="30">
                  <c:v>2025.0</c:v>
                </c:pt>
              </c:numCache>
            </c:numRef>
          </c:xVal>
          <c:yVal>
            <c:numRef>
              <c:f>'MPG data'!$S$12:$S$42</c:f>
              <c:numCache>
                <c:formatCode>General</c:formatCode>
                <c:ptCount val="31"/>
                <c:pt idx="5" formatCode="0.0">
                  <c:v>21.19272784282107</c:v>
                </c:pt>
                <c:pt idx="6" formatCode="0.0">
                  <c:v>21.38538900502854</c:v>
                </c:pt>
                <c:pt idx="7" formatCode="0.0">
                  <c:v>21.38538900502854</c:v>
                </c:pt>
                <c:pt idx="8" formatCode="0.0">
                  <c:v>21.78141472734388</c:v>
                </c:pt>
                <c:pt idx="9" formatCode="0.0">
                  <c:v>21.98497935096391</c:v>
                </c:pt>
                <c:pt idx="10" formatCode="0.0">
                  <c:v>22.40374086241084</c:v>
                </c:pt>
                <c:pt idx="11" formatCode="0.0">
                  <c:v>22.61916144762633</c:v>
                </c:pt>
                <c:pt idx="12" formatCode="0.0">
                  <c:v>23.2910177282489</c:v>
                </c:pt>
                <c:pt idx="13" formatCode="0.0">
                  <c:v>24.76202937424356</c:v>
                </c:pt>
                <c:pt idx="14" formatCode="0.0">
                  <c:v>25.85047022585866</c:v>
                </c:pt>
                <c:pt idx="15" formatCode="0.0">
                  <c:v>27.67520930062516</c:v>
                </c:pt>
                <c:pt idx="16" formatCode="0.0">
                  <c:v>#N/A</c:v>
                </c:pt>
                <c:pt idx="17" formatCode="0.0">
                  <c:v>#N/A</c:v>
                </c:pt>
                <c:pt idx="18" formatCode="0.0">
                  <c:v>#N/A</c:v>
                </c:pt>
                <c:pt idx="19" formatCode="0.0">
                  <c:v>#N/A</c:v>
                </c:pt>
                <c:pt idx="20" formatCode="0.0">
                  <c:v>28.58773109243698</c:v>
                </c:pt>
                <c:pt idx="21" formatCode="0.0">
                  <c:v>28.8</c:v>
                </c:pt>
                <c:pt idx="22" formatCode="0.0">
                  <c:v>29.4</c:v>
                </c:pt>
                <c:pt idx="23" formatCode="0.0">
                  <c:v>30.0</c:v>
                </c:pt>
                <c:pt idx="24" formatCode="0.0">
                  <c:v>30.6</c:v>
                </c:pt>
                <c:pt idx="25" formatCode="0.0">
                  <c:v>31.2</c:v>
                </c:pt>
                <c:pt idx="26" formatCode="0.0">
                  <c:v>33.3</c:v>
                </c:pt>
                <c:pt idx="27" formatCode="0.0">
                  <c:v>34.9</c:v>
                </c:pt>
                <c:pt idx="28" formatCode="0.0">
                  <c:v>36.6</c:v>
                </c:pt>
                <c:pt idx="29" formatCode="0.0">
                  <c:v>38.5</c:v>
                </c:pt>
                <c:pt idx="30" formatCode="0.0">
                  <c:v>40.3</c:v>
                </c:pt>
              </c:numCache>
            </c:numRef>
          </c:yVal>
          <c:smooth val="0"/>
        </c:ser>
        <c:ser>
          <c:idx val="9"/>
          <c:order val="2"/>
          <c:tx>
            <c:v>Mexico</c:v>
          </c:tx>
          <c:spPr>
            <a:ln>
              <a:solidFill>
                <a:schemeClr val="accent4"/>
              </a:solidFill>
            </a:ln>
          </c:spPr>
          <c:marker>
            <c:symbol val="circle"/>
            <c:size val="4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dPt>
            <c:idx val="18"/>
            <c:bubble3D val="0"/>
            <c:spPr>
              <a:ln>
                <a:solidFill>
                  <a:schemeClr val="accent4"/>
                </a:solidFill>
                <a:prstDash val="dash"/>
              </a:ln>
            </c:spPr>
          </c:dPt>
          <c:dPt>
            <c:idx val="19"/>
            <c:bubble3D val="0"/>
            <c:spPr>
              <a:ln>
                <a:solidFill>
                  <a:schemeClr val="accent4"/>
                </a:solidFill>
                <a:prstDash val="dash"/>
              </a:ln>
            </c:spPr>
          </c:dPt>
          <c:dPt>
            <c:idx val="20"/>
            <c:bubble3D val="0"/>
            <c:spPr>
              <a:ln>
                <a:solidFill>
                  <a:schemeClr val="accent4"/>
                </a:solidFill>
                <a:prstDash val="dash"/>
              </a:ln>
            </c:spPr>
          </c:dPt>
          <c:dPt>
            <c:idx val="21"/>
            <c:bubble3D val="0"/>
            <c:spPr>
              <a:ln>
                <a:solidFill>
                  <a:schemeClr val="accent4"/>
                </a:solidFill>
                <a:prstDash val="dash"/>
              </a:ln>
            </c:spPr>
          </c:dPt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>
                <c:rich>
                  <a:bodyPr/>
                  <a:lstStyle/>
                  <a:p>
                    <a:pPr>
                      <a:defRPr sz="1050">
                        <a:solidFill>
                          <a:schemeClr val="accent4"/>
                        </a:solidFill>
                      </a:defRPr>
                    </a:pPr>
                    <a:r>
                      <a:rPr lang="en-US" sz="1050">
                        <a:solidFill>
                          <a:schemeClr val="accent4"/>
                        </a:solidFill>
                      </a:rPr>
                      <a:t> Mexico 2016</a:t>
                    </a:r>
                    <a:r>
                      <a:rPr lang="en-US" sz="1050" b="1" i="0" u="none" strike="noStrike" baseline="0">
                        <a:solidFill>
                          <a:schemeClr val="accent4"/>
                        </a:solidFill>
                      </a:rPr>
                      <a:t> </a:t>
                    </a:r>
                    <a:r>
                      <a:rPr lang="en-US" sz="1050">
                        <a:solidFill>
                          <a:schemeClr val="accent4"/>
                        </a:solidFill>
                      </a:rPr>
                      <a:t>:</a:t>
                    </a:r>
                    <a:r>
                      <a:rPr lang="en-US" sz="1050" baseline="0">
                        <a:solidFill>
                          <a:schemeClr val="accent4"/>
                        </a:solidFill>
                      </a:rPr>
                      <a:t> 29.7 </a:t>
                    </a:r>
                    <a:endParaRPr lang="en-US" sz="1050" baseline="30000">
                      <a:solidFill>
                        <a:schemeClr val="accent4"/>
                      </a:solidFill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accent4">
                        <a:lumMod val="60000"/>
                        <a:lumOff val="40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'MPG data'!$A$12:$A$33</c:f>
              <c:numCache>
                <c:formatCode>General</c:formatCode>
                <c:ptCount val="22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  <c:pt idx="20">
                  <c:v>2015.0</c:v>
                </c:pt>
                <c:pt idx="21">
                  <c:v>2016.0</c:v>
                </c:pt>
              </c:numCache>
            </c:numRef>
          </c:xVal>
          <c:yVal>
            <c:numRef>
              <c:f>'MPG data'!$T$12:$T$42</c:f>
              <c:numCache>
                <c:formatCode>General</c:formatCode>
                <c:ptCount val="31"/>
                <c:pt idx="13" formatCode="0.0">
                  <c:v>22.65354257302673</c:v>
                </c:pt>
                <c:pt idx="14" formatCode="0.0">
                  <c:v>22.70059042883779</c:v>
                </c:pt>
                <c:pt idx="15" formatCode="0.0">
                  <c:v>23.50040397762585</c:v>
                </c:pt>
                <c:pt idx="16" formatCode="0.0">
                  <c:v>24.44136109384711</c:v>
                </c:pt>
                <c:pt idx="17" formatCode="0.0">
                  <c:v>#N/A</c:v>
                </c:pt>
                <c:pt idx="18" formatCode="0.0">
                  <c:v>26.79375388440025</c:v>
                </c:pt>
                <c:pt idx="19" formatCode="0.0">
                  <c:v>27.33480422622747</c:v>
                </c:pt>
                <c:pt idx="20" formatCode="0.0">
                  <c:v>28.36985705407085</c:v>
                </c:pt>
                <c:pt idx="21" formatCode="0.0">
                  <c:v>29.66367308887508</c:v>
                </c:pt>
              </c:numCache>
            </c:numRef>
          </c:yVal>
          <c:smooth val="0"/>
        </c:ser>
        <c:ser>
          <c:idx val="4"/>
          <c:order val="3"/>
          <c:tx>
            <c:v>EU</c:v>
          </c:tx>
          <c:spPr>
            <a:ln w="28575">
              <a:solidFill>
                <a:srgbClr val="E897A8"/>
              </a:solidFill>
            </a:ln>
          </c:spPr>
          <c:marker>
            <c:symbol val="circle"/>
            <c:size val="4"/>
            <c:spPr>
              <a:solidFill>
                <a:srgbClr val="E897A8"/>
              </a:solidFill>
              <a:ln>
                <a:solidFill>
                  <a:srgbClr val="E897A8"/>
                </a:solidFill>
              </a:ln>
            </c:spPr>
          </c:marker>
          <c:dPt>
            <c:idx val="22"/>
            <c:bubble3D val="0"/>
            <c:spPr>
              <a:ln w="28575">
                <a:solidFill>
                  <a:srgbClr val="E897A8"/>
                </a:solidFill>
                <a:prstDash val="sysDash"/>
              </a:ln>
            </c:spPr>
          </c:dPt>
          <c:dPt>
            <c:idx val="25"/>
            <c:bubble3D val="0"/>
            <c:spPr>
              <a:ln w="28575">
                <a:solidFill>
                  <a:srgbClr val="E897A8"/>
                </a:solidFill>
                <a:prstDash val="sysDash"/>
              </a:ln>
            </c:spPr>
          </c:dPt>
          <c:dLbls>
            <c:dLbl>
              <c:idx val="25"/>
              <c:tx>
                <c:rich>
                  <a:bodyPr/>
                  <a:lstStyle/>
                  <a:p>
                    <a:r>
                      <a:rPr lang="en-US"/>
                      <a:t>EU 2020: 40.7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>
                    <a:solidFill>
                      <a:srgbClr val="E897A8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'MPG data'!$A$12:$A$42</c:f>
              <c:numCache>
                <c:formatCode>General</c:formatCode>
                <c:ptCount val="31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  <c:pt idx="20">
                  <c:v>2015.0</c:v>
                </c:pt>
                <c:pt idx="21">
                  <c:v>2016.0</c:v>
                </c:pt>
                <c:pt idx="22">
                  <c:v>2017.0</c:v>
                </c:pt>
                <c:pt idx="23">
                  <c:v>2018.0</c:v>
                </c:pt>
                <c:pt idx="24">
                  <c:v>2019.0</c:v>
                </c:pt>
                <c:pt idx="25">
                  <c:v>2020.0</c:v>
                </c:pt>
                <c:pt idx="26">
                  <c:v>2021.0</c:v>
                </c:pt>
                <c:pt idx="27">
                  <c:v>2022.0</c:v>
                </c:pt>
                <c:pt idx="28">
                  <c:v>2023.0</c:v>
                </c:pt>
                <c:pt idx="29">
                  <c:v>2024.0</c:v>
                </c:pt>
                <c:pt idx="30">
                  <c:v>2025.0</c:v>
                </c:pt>
              </c:numCache>
            </c:numRef>
          </c:xVal>
          <c:yVal>
            <c:numRef>
              <c:f>'MPG data'!$U$12:$U$42</c:f>
              <c:numCache>
                <c:formatCode>General</c:formatCode>
                <c:ptCount val="31"/>
                <c:pt idx="14">
                  <c:v>33.0</c:v>
                </c:pt>
                <c:pt idx="15">
                  <c:v>33.8</c:v>
                </c:pt>
                <c:pt idx="16">
                  <c:v>34.0</c:v>
                </c:pt>
                <c:pt idx="17">
                  <c:v>34.2</c:v>
                </c:pt>
                <c:pt idx="18" formatCode="0">
                  <c:v>#N/A</c:v>
                </c:pt>
                <c:pt idx="19" formatCode="0">
                  <c:v>#N/A</c:v>
                </c:pt>
                <c:pt idx="20" formatCode="0">
                  <c:v>#N/A</c:v>
                </c:pt>
                <c:pt idx="21" formatCode="0">
                  <c:v>#N/A</c:v>
                </c:pt>
                <c:pt idx="22" formatCode="0.0">
                  <c:v>34.7</c:v>
                </c:pt>
                <c:pt idx="23" formatCode="0">
                  <c:v>#N/A</c:v>
                </c:pt>
                <c:pt idx="24" formatCode="0">
                  <c:v>#N/A</c:v>
                </c:pt>
                <c:pt idx="25" formatCode="0.0">
                  <c:v>40.7</c:v>
                </c:pt>
              </c:numCache>
            </c:numRef>
          </c:yVal>
          <c:smooth val="0"/>
        </c:ser>
        <c:ser>
          <c:idx val="5"/>
          <c:order val="4"/>
          <c:tx>
            <c:v>Japan</c:v>
          </c:tx>
          <c:spPr>
            <a:ln w="28575"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dPt>
            <c:idx val="20"/>
            <c:bubble3D val="0"/>
            <c:spPr>
              <a:ln w="28575">
                <a:solidFill>
                  <a:schemeClr val="accent6"/>
                </a:solidFill>
                <a:prstDash val="sysDash"/>
              </a:ln>
            </c:spPr>
          </c:dPt>
          <c:dLbls>
            <c:dLbl>
              <c:idx val="20"/>
              <c:tx>
                <c:rich>
                  <a:bodyPr/>
                  <a:lstStyle/>
                  <a:p>
                    <a:pPr>
                      <a:defRPr sz="900">
                        <a:solidFill>
                          <a:srgbClr val="F4AF00"/>
                        </a:solidFill>
                      </a:defRPr>
                    </a:pPr>
                    <a:r>
                      <a:rPr lang="en-US" sz="900"/>
                      <a:t>Japan 2015: 43.2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F4AF0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'MPG data'!$A$12:$A$42</c:f>
              <c:numCache>
                <c:formatCode>General</c:formatCode>
                <c:ptCount val="31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  <c:pt idx="20">
                  <c:v>2015.0</c:v>
                </c:pt>
                <c:pt idx="21">
                  <c:v>2016.0</c:v>
                </c:pt>
                <c:pt idx="22">
                  <c:v>2017.0</c:v>
                </c:pt>
                <c:pt idx="23">
                  <c:v>2018.0</c:v>
                </c:pt>
                <c:pt idx="24">
                  <c:v>2019.0</c:v>
                </c:pt>
                <c:pt idx="25">
                  <c:v>2020.0</c:v>
                </c:pt>
                <c:pt idx="26">
                  <c:v>2021.0</c:v>
                </c:pt>
                <c:pt idx="27">
                  <c:v>2022.0</c:v>
                </c:pt>
                <c:pt idx="28">
                  <c:v>2023.0</c:v>
                </c:pt>
                <c:pt idx="29">
                  <c:v>2024.0</c:v>
                </c:pt>
                <c:pt idx="30">
                  <c:v>2025.0</c:v>
                </c:pt>
              </c:numCache>
            </c:numRef>
          </c:xVal>
          <c:yVal>
            <c:numRef>
              <c:f>'MPG data'!$V$12:$V$42</c:f>
              <c:numCache>
                <c:formatCode>General</c:formatCode>
                <c:ptCount val="31"/>
                <c:pt idx="9">
                  <c:v>39.1</c:v>
                </c:pt>
                <c:pt idx="10" formatCode="0">
                  <c:v>#N/A</c:v>
                </c:pt>
                <c:pt idx="11" formatCode="0">
                  <c:v>#N/A</c:v>
                </c:pt>
                <c:pt idx="12" formatCode="0">
                  <c:v>#N/A</c:v>
                </c:pt>
                <c:pt idx="13" formatCode="0">
                  <c:v>#N/A</c:v>
                </c:pt>
                <c:pt idx="14" formatCode="0">
                  <c:v>#N/A</c:v>
                </c:pt>
                <c:pt idx="15" formatCode="0">
                  <c:v>#N/A</c:v>
                </c:pt>
                <c:pt idx="16" formatCode="0">
                  <c:v>#N/A</c:v>
                </c:pt>
                <c:pt idx="17" formatCode="0">
                  <c:v>#N/A</c:v>
                </c:pt>
                <c:pt idx="18" formatCode="0">
                  <c:v>#N/A</c:v>
                </c:pt>
                <c:pt idx="19" formatCode="0">
                  <c:v>#N/A</c:v>
                </c:pt>
                <c:pt idx="20" formatCode="0.0">
                  <c:v>43.2</c:v>
                </c:pt>
              </c:numCache>
            </c:numRef>
          </c:yVal>
          <c:smooth val="0"/>
        </c:ser>
        <c:ser>
          <c:idx val="2"/>
          <c:order val="6"/>
          <c:tx>
            <c:v>China</c:v>
          </c:tx>
          <c:spPr>
            <a:ln w="28575">
              <a:solidFill>
                <a:schemeClr val="accent2"/>
              </a:solidFill>
            </a:ln>
          </c:spPr>
          <c:marker>
            <c:symbol val="circle"/>
            <c:size val="4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xVal>
            <c:numRef>
              <c:f>'MPG data'!$A$12:$A$42</c:f>
              <c:numCache>
                <c:formatCode>General</c:formatCode>
                <c:ptCount val="31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  <c:pt idx="20">
                  <c:v>2015.0</c:v>
                </c:pt>
                <c:pt idx="21">
                  <c:v>2016.0</c:v>
                </c:pt>
                <c:pt idx="22">
                  <c:v>2017.0</c:v>
                </c:pt>
                <c:pt idx="23">
                  <c:v>2018.0</c:v>
                </c:pt>
                <c:pt idx="24">
                  <c:v>2019.0</c:v>
                </c:pt>
                <c:pt idx="25">
                  <c:v>2020.0</c:v>
                </c:pt>
                <c:pt idx="26">
                  <c:v>2021.0</c:v>
                </c:pt>
                <c:pt idx="27">
                  <c:v>2022.0</c:v>
                </c:pt>
                <c:pt idx="28">
                  <c:v>2023.0</c:v>
                </c:pt>
                <c:pt idx="29">
                  <c:v>2024.0</c:v>
                </c:pt>
                <c:pt idx="30">
                  <c:v>2025.0</c:v>
                </c:pt>
              </c:numCache>
            </c:numRef>
          </c:xVal>
          <c:yVal>
            <c:numRef>
              <c:f>'MPG data'!$W$12:$W$42</c:f>
              <c:numCache>
                <c:formatCode>General</c:formatCode>
                <c:ptCount val="31"/>
                <c:pt idx="15" formatCode="0">
                  <c:v>29.97153495363325</c:v>
                </c:pt>
                <c:pt idx="16" formatCode="0">
                  <c:v>29.82416170492739</c:v>
                </c:pt>
                <c:pt idx="17" formatCode="0">
                  <c:v>30.42303144396722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1476680"/>
        <c:axId val="-2102136968"/>
      </c:scatterChart>
      <c:scatterChart>
        <c:scatterStyle val="lineMarker"/>
        <c:varyColors val="0"/>
        <c:ser>
          <c:idx val="1"/>
          <c:order val="5"/>
          <c:tx>
            <c:v>US km/l</c:v>
          </c:tx>
          <c:spPr>
            <a:ln>
              <a:noFill/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'MPG data'!$A$12:$A$42</c:f>
              <c:numCache>
                <c:formatCode>General</c:formatCode>
                <c:ptCount val="31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  <c:pt idx="20">
                  <c:v>2015.0</c:v>
                </c:pt>
                <c:pt idx="21">
                  <c:v>2016.0</c:v>
                </c:pt>
                <c:pt idx="22">
                  <c:v>2017.0</c:v>
                </c:pt>
                <c:pt idx="23">
                  <c:v>2018.0</c:v>
                </c:pt>
                <c:pt idx="24">
                  <c:v>2019.0</c:v>
                </c:pt>
                <c:pt idx="25">
                  <c:v>2020.0</c:v>
                </c:pt>
                <c:pt idx="26">
                  <c:v>2021.0</c:v>
                </c:pt>
                <c:pt idx="27">
                  <c:v>2022.0</c:v>
                </c:pt>
                <c:pt idx="28">
                  <c:v>2023.0</c:v>
                </c:pt>
                <c:pt idx="29">
                  <c:v>2024.0</c:v>
                </c:pt>
                <c:pt idx="30">
                  <c:v>2025.0</c:v>
                </c:pt>
              </c:numCache>
            </c:numRef>
          </c:xVal>
          <c:yVal>
            <c:numRef>
              <c:f>'MPG data'!$Z$12:$Z$42</c:f>
              <c:numCache>
                <c:formatCode>General</c:formatCode>
                <c:ptCount val="31"/>
                <c:pt idx="5" formatCode="0.0">
                  <c:v>8.799550858652576</c:v>
                </c:pt>
                <c:pt idx="6" formatCode="0.0">
                  <c:v>8.629511228533685</c:v>
                </c:pt>
                <c:pt idx="7" formatCode="0.0">
                  <c:v>8.629511228533685</c:v>
                </c:pt>
                <c:pt idx="8" formatCode="0.0">
                  <c:v>8.799550858652576</c:v>
                </c:pt>
                <c:pt idx="9" formatCode="0.0">
                  <c:v>8.714531043593132</c:v>
                </c:pt>
                <c:pt idx="10" formatCode="0.0">
                  <c:v>8.927080581241744</c:v>
                </c:pt>
                <c:pt idx="11" formatCode="0.0">
                  <c:v>9.097120211360634</c:v>
                </c:pt>
                <c:pt idx="12" formatCode="0.0">
                  <c:v>9.18214002642008</c:v>
                </c:pt>
                <c:pt idx="13" formatCode="0.0">
                  <c:v>9.437199471598415</c:v>
                </c:pt>
                <c:pt idx="14" formatCode="0.0">
                  <c:v>9.81978863936592</c:v>
                </c:pt>
                <c:pt idx="15" formatCode="0.0">
                  <c:v>9.947318361955086</c:v>
                </c:pt>
                <c:pt idx="16" formatCode="0.0">
                  <c:v>10.1598678996037</c:v>
                </c:pt>
                <c:pt idx="17" formatCode="0.0">
                  <c:v>10.32990752972259</c:v>
                </c:pt>
                <c:pt idx="18" formatCode="0.0">
                  <c:v>11.05257595772787</c:v>
                </c:pt>
                <c:pt idx="19" formatCode="0.0">
                  <c:v>11.30763540290621</c:v>
                </c:pt>
                <c:pt idx="20" formatCode="0.0">
                  <c:v>11.69022457067371</c:v>
                </c:pt>
                <c:pt idx="21" formatCode="0.0">
                  <c:v>12.24285336856011</c:v>
                </c:pt>
                <c:pt idx="22" formatCode="0.0">
                  <c:v>12.49791281373844</c:v>
                </c:pt>
                <c:pt idx="23" formatCode="0.0">
                  <c:v>12.75297225891678</c:v>
                </c:pt>
                <c:pt idx="24" formatCode="0.0">
                  <c:v>13.00803170409511</c:v>
                </c:pt>
                <c:pt idx="25" formatCode="0.0">
                  <c:v>13.26309114927345</c:v>
                </c:pt>
                <c:pt idx="26" formatCode="0.0">
                  <c:v>14.15579920739762</c:v>
                </c:pt>
                <c:pt idx="27" formatCode="0.0">
                  <c:v>14.83595772787318</c:v>
                </c:pt>
                <c:pt idx="28" formatCode="0.0">
                  <c:v>15.55862615587847</c:v>
                </c:pt>
                <c:pt idx="29" formatCode="0.0">
                  <c:v>16.3663143989432</c:v>
                </c:pt>
                <c:pt idx="30" formatCode="0.0">
                  <c:v>17.1314927344782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70123640"/>
        <c:axId val="-2101975096"/>
      </c:scatterChart>
      <c:valAx>
        <c:axId val="-2101476680"/>
        <c:scaling>
          <c:orientation val="minMax"/>
          <c:max val="2025.0"/>
          <c:min val="2000.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-2102136968"/>
        <c:crosses val="autoZero"/>
        <c:crossBetween val="midCat"/>
        <c:majorUnit val="5.0"/>
        <c:minorUnit val="1.0"/>
      </c:valAx>
      <c:valAx>
        <c:axId val="-2102136968"/>
        <c:scaling>
          <c:orientation val="minMax"/>
          <c:max val="45.0"/>
          <c:min val="15.0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Miles per gasoline</a:t>
                </a:r>
                <a:r>
                  <a:rPr lang="en-US" sz="1200" baseline="0"/>
                  <a:t> g</a:t>
                </a:r>
                <a:r>
                  <a:rPr lang="en-US" sz="1200"/>
                  <a:t>allon</a:t>
                </a:r>
                <a:r>
                  <a:rPr lang="en-US" sz="1200" baseline="0"/>
                  <a:t> normalized to CAFE test cycle  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0.0256015127880488"/>
              <c:y val="0.083044549718128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-2101476680"/>
        <c:crossesAt val="2000.0"/>
        <c:crossBetween val="midCat"/>
      </c:valAx>
      <c:valAx>
        <c:axId val="-2101975096"/>
        <c:scaling>
          <c:orientation val="minMax"/>
          <c:max val="19.1"/>
          <c:min val="6.4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km/l</a:t>
                </a:r>
              </a:p>
            </c:rich>
          </c:tx>
          <c:layout>
            <c:manualLayout>
              <c:xMode val="edge"/>
              <c:yMode val="edge"/>
              <c:x val="0.820068591426072"/>
              <c:y val="0.020519444873312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-2070123640"/>
        <c:crosses val="max"/>
        <c:crossBetween val="midCat"/>
      </c:valAx>
      <c:valAx>
        <c:axId val="-2070123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101975096"/>
        <c:crosses val="autoZero"/>
        <c:crossBetween val="midCat"/>
      </c:valAx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864783318751823"/>
          <c:y val="0.504229495822826"/>
          <c:w val="0.112597491980169"/>
          <c:h val="0.285427409809068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1">
          <a:latin typeface="Helvetica Neue"/>
          <a:cs typeface="Helvetica Neue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771220111248"/>
          <c:y val="0.236810407394728"/>
          <c:w val="0.874404632907125"/>
          <c:h val="0.717972201300924"/>
        </c:manualLayout>
      </c:layout>
      <c:barChart>
        <c:barDir val="col"/>
        <c:grouping val="stacked"/>
        <c:varyColors val="0"/>
        <c:ser>
          <c:idx val="0"/>
          <c:order val="0"/>
          <c:tx>
            <c:v>Enacted</c:v>
          </c:tx>
          <c:spPr>
            <a:solidFill>
              <a:srgbClr val="007A94"/>
            </a:solidFill>
            <a:ln>
              <a:solidFill>
                <a:srgbClr val="FFFFFF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  <a:latin typeface="Helvetica Neue"/>
                    <a:cs typeface="Helvetica Neue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'CO2 G_KM data'!$C$47:$K$47</c:f>
              <c:strCache>
                <c:ptCount val="9"/>
                <c:pt idx="0">
                  <c:v>US_x000d_2012-2025</c:v>
                </c:pt>
                <c:pt idx="1">
                  <c:v>Canada_x000d_2010-2025</c:v>
                </c:pt>
                <c:pt idx="2">
                  <c:v>EU_x000d_2012-2021</c:v>
                </c:pt>
                <c:pt idx="3">
                  <c:v>Japan_x000d_2012-2020</c:v>
                </c:pt>
                <c:pt idx="4">
                  <c:v>China_x000d_2012-2020</c:v>
                </c:pt>
                <c:pt idx="5">
                  <c:v>S. Korea_x000d_2011-2015</c:v>
                </c:pt>
                <c:pt idx="6">
                  <c:v>India_x000d_2012-2021</c:v>
                </c:pt>
                <c:pt idx="7">
                  <c:v>Mexico_x000d_2011-2016</c:v>
                </c:pt>
                <c:pt idx="8">
                  <c:v>Brazil_x000d_2012-2017</c:v>
                </c:pt>
              </c:strCache>
            </c:strRef>
          </c:cat>
          <c:val>
            <c:numRef>
              <c:f>'CO2 G_KM data'!$C$53:$K$53</c:f>
              <c:numCache>
                <c:formatCode>0%</c:formatCode>
                <c:ptCount val="9"/>
                <c:pt idx="0">
                  <c:v>0.42851880621015</c:v>
                </c:pt>
                <c:pt idx="1">
                  <c:v>#N/A</c:v>
                </c:pt>
                <c:pt idx="2">
                  <c:v>0.281391830559758</c:v>
                </c:pt>
                <c:pt idx="3">
                  <c:v>0.0454545454545454</c:v>
                </c:pt>
                <c:pt idx="4">
                  <c:v>#N/A</c:v>
                </c:pt>
                <c:pt idx="5">
                  <c:v>0.0850466913410884</c:v>
                </c:pt>
                <c:pt idx="6">
                  <c:v>0.170946441672781</c:v>
                </c:pt>
                <c:pt idx="7">
                  <c:v>0.131980409807248</c:v>
                </c:pt>
                <c:pt idx="8">
                  <c:v>0.131372283418943</c:v>
                </c:pt>
              </c:numCache>
            </c:numRef>
          </c:val>
        </c:ser>
        <c:ser>
          <c:idx val="1"/>
          <c:order val="1"/>
          <c:tx>
            <c:v>Proposed</c:v>
          </c:tx>
          <c:spPr>
            <a:solidFill>
              <a:srgbClr val="007A94">
                <a:alpha val="50000"/>
              </a:srgbClr>
            </a:solidFill>
            <a:ln>
              <a:solidFill>
                <a:srgbClr val="FFFFFF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100" b="1">
                    <a:solidFill>
                      <a:srgbClr val="FFFFFF"/>
                    </a:solidFill>
                    <a:latin typeface="Helvetica Neue"/>
                    <a:cs typeface="Helvetica Neue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'CO2 G_KM data'!$C$47:$K$47</c:f>
              <c:strCache>
                <c:ptCount val="9"/>
                <c:pt idx="0">
                  <c:v>US_x000d_2012-2025</c:v>
                </c:pt>
                <c:pt idx="1">
                  <c:v>Canada_x000d_2010-2025</c:v>
                </c:pt>
                <c:pt idx="2">
                  <c:v>EU_x000d_2012-2021</c:v>
                </c:pt>
                <c:pt idx="3">
                  <c:v>Japan_x000d_2012-2020</c:v>
                </c:pt>
                <c:pt idx="4">
                  <c:v>China_x000d_2012-2020</c:v>
                </c:pt>
                <c:pt idx="5">
                  <c:v>S. Korea_x000d_2011-2015</c:v>
                </c:pt>
                <c:pt idx="6">
                  <c:v>India_x000d_2012-2021</c:v>
                </c:pt>
                <c:pt idx="7">
                  <c:v>Mexico_x000d_2011-2016</c:v>
                </c:pt>
                <c:pt idx="8">
                  <c:v>Brazil_x000d_2012-2017</c:v>
                </c:pt>
              </c:strCache>
            </c:strRef>
          </c:cat>
          <c:val>
            <c:numRef>
              <c:f>'CO2 G_KM data'!$C$60:$J$60</c:f>
              <c:numCache>
                <c:formatCode>0%</c:formatCode>
                <c:ptCount val="8"/>
                <c:pt idx="0">
                  <c:v>#N/A</c:v>
                </c:pt>
                <c:pt idx="1">
                  <c:v>0.412321908169311</c:v>
                </c:pt>
                <c:pt idx="2">
                  <c:v>#N/A</c:v>
                </c:pt>
                <c:pt idx="3">
                  <c:v>#N/A</c:v>
                </c:pt>
                <c:pt idx="4">
                  <c:v>0.322493224932249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</c:ser>
        <c:ser>
          <c:idx val="2"/>
          <c:order val="2"/>
          <c:tx>
            <c:v>Studied</c:v>
          </c:tx>
          <c:spPr>
            <a:pattFill prst="pct20">
              <a:fgClr>
                <a:srgbClr val="6B7089"/>
              </a:fgClr>
              <a:bgClr>
                <a:prstClr val="white"/>
              </a:bgClr>
            </a:pattFill>
            <a:ln>
              <a:solidFill>
                <a:srgbClr val="FFFFFF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200" b="1" i="0">
                    <a:solidFill>
                      <a:schemeClr val="tx2"/>
                    </a:solidFill>
                    <a:latin typeface="Helvetica Neue"/>
                    <a:cs typeface="Helvetica Neue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'CO2 G_KM data'!$C$47:$K$47</c:f>
              <c:strCache>
                <c:ptCount val="9"/>
                <c:pt idx="0">
                  <c:v>US_x000d_2012-2025</c:v>
                </c:pt>
                <c:pt idx="1">
                  <c:v>Canada_x000d_2010-2025</c:v>
                </c:pt>
                <c:pt idx="2">
                  <c:v>EU_x000d_2012-2021</c:v>
                </c:pt>
                <c:pt idx="3">
                  <c:v>Japan_x000d_2012-2020</c:v>
                </c:pt>
                <c:pt idx="4">
                  <c:v>China_x000d_2012-2020</c:v>
                </c:pt>
                <c:pt idx="5">
                  <c:v>S. Korea_x000d_2011-2015</c:v>
                </c:pt>
                <c:pt idx="6">
                  <c:v>India_x000d_2012-2021</c:v>
                </c:pt>
                <c:pt idx="7">
                  <c:v>Mexico_x000d_2011-2016</c:v>
                </c:pt>
                <c:pt idx="8">
                  <c:v>Brazil_x000d_2012-2017</c:v>
                </c:pt>
              </c:strCache>
            </c:strRef>
          </c:cat>
          <c:val>
            <c:numRef>
              <c:f>'CO2 G_KM data'!$C$67:$J$67</c:f>
              <c:numCache>
                <c:formatCode>0%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-2100438280"/>
        <c:axId val="-2101145640"/>
      </c:barChart>
      <c:catAx>
        <c:axId val="-2100438280"/>
        <c:scaling>
          <c:orientation val="minMax"/>
        </c:scaling>
        <c:delete val="0"/>
        <c:axPos val="b"/>
        <c:majorTickMark val="out"/>
        <c:minorTickMark val="none"/>
        <c:tickLblPos val="high"/>
        <c:spPr>
          <a:ln>
            <a:solidFill>
              <a:srgbClr val="45555F">
                <a:lumMod val="100000"/>
              </a:srgbClr>
            </a:solidFill>
          </a:ln>
        </c:spPr>
        <c:txPr>
          <a:bodyPr rot="-5400000" vert="horz"/>
          <a:lstStyle/>
          <a:p>
            <a:pPr>
              <a:defRPr sz="1200" b="1" baseline="0">
                <a:latin typeface="Helvetica Neue"/>
                <a:cs typeface="Helvetica Neue"/>
              </a:defRPr>
            </a:pPr>
            <a:endParaRPr lang="en-US"/>
          </a:p>
        </c:txPr>
        <c:crossAx val="-2101145640"/>
        <c:crosses val="autoZero"/>
        <c:auto val="1"/>
        <c:lblAlgn val="ctr"/>
        <c:lblOffset val="100"/>
        <c:noMultiLvlLbl val="0"/>
      </c:catAx>
      <c:valAx>
        <c:axId val="-21011456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>
                    <a:latin typeface="Helvetica Neue"/>
                    <a:cs typeface="Helvetica Neue"/>
                  </a:defRPr>
                </a:pPr>
                <a:r>
                  <a:rPr lang="en-US" sz="1200">
                    <a:latin typeface="Helvetica Neue"/>
                    <a:cs typeface="Helvetica Neue"/>
                  </a:rPr>
                  <a:t>Overall Reduction</a:t>
                </a:r>
                <a:r>
                  <a:rPr lang="en-US" sz="1200" baseline="0">
                    <a:latin typeface="Helvetica Neue"/>
                    <a:cs typeface="Helvetica Neue"/>
                  </a:rPr>
                  <a:t> </a:t>
                </a:r>
                <a:endParaRPr lang="en-US" sz="1200">
                  <a:latin typeface="Helvetica Neue"/>
                  <a:cs typeface="Helvetica Neue"/>
                </a:endParaRPr>
              </a:p>
            </c:rich>
          </c:tx>
          <c:layout>
            <c:manualLayout>
              <c:xMode val="edge"/>
              <c:yMode val="edge"/>
              <c:x val="0.0107033639143731"/>
              <c:y val="0.369517562478603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ln>
            <a:solidFill>
              <a:srgbClr val="45555F">
                <a:lumMod val="100000"/>
              </a:srgbClr>
            </a:solidFill>
          </a:ln>
        </c:spPr>
        <c:txPr>
          <a:bodyPr/>
          <a:lstStyle/>
          <a:p>
            <a:pPr>
              <a:defRPr sz="1200" b="1">
                <a:latin typeface="Helvetica Neue"/>
                <a:cs typeface="Helvetica Neue"/>
              </a:defRPr>
            </a:pPr>
            <a:endParaRPr lang="en-US"/>
          </a:p>
        </c:txPr>
        <c:crossAx val="-21004382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3589178646247"/>
          <c:y val="0.245654228004108"/>
          <c:w val="0.27373666594428"/>
          <c:h val="0.0912999657651489"/>
        </c:manualLayout>
      </c:layout>
      <c:overlay val="0"/>
      <c:txPr>
        <a:bodyPr/>
        <a:lstStyle/>
        <a:p>
          <a:pPr>
            <a:defRPr sz="1050" b="1">
              <a:latin typeface="Helvetica Neue"/>
              <a:cs typeface="Helvetica Neue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36289099183703"/>
          <c:y val="0.05"/>
          <c:w val="0.872875580919358"/>
          <c:h val="0.9"/>
        </c:manualLayout>
      </c:layout>
      <c:barChart>
        <c:barDir val="col"/>
        <c:grouping val="stacked"/>
        <c:varyColors val="0"/>
        <c:ser>
          <c:idx val="0"/>
          <c:order val="0"/>
          <c:tx>
            <c:v>Enacted</c:v>
          </c:tx>
          <c:spPr>
            <a:solidFill>
              <a:schemeClr val="accent1"/>
            </a:solidFill>
            <a:ln>
              <a:solidFill>
                <a:srgbClr val="FFFFFF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200" b="1">
                    <a:solidFill>
                      <a:srgbClr val="FFFFFF"/>
                    </a:solidFill>
                    <a:latin typeface="Helvetica Neue"/>
                    <a:cs typeface="Helvetica Neue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'CO2 G_KM data'!$C$47:$K$47</c:f>
              <c:strCache>
                <c:ptCount val="9"/>
                <c:pt idx="0">
                  <c:v>US_x000d_2012-2025</c:v>
                </c:pt>
                <c:pt idx="1">
                  <c:v>Canada_x000d_2010-2025</c:v>
                </c:pt>
                <c:pt idx="2">
                  <c:v>EU_x000d_2012-2021</c:v>
                </c:pt>
                <c:pt idx="3">
                  <c:v>Japan_x000d_2012-2020</c:v>
                </c:pt>
                <c:pt idx="4">
                  <c:v>China_x000d_2012-2020</c:v>
                </c:pt>
                <c:pt idx="5">
                  <c:v>S. Korea_x000d_2011-2015</c:v>
                </c:pt>
                <c:pt idx="6">
                  <c:v>India_x000d_2012-2021</c:v>
                </c:pt>
                <c:pt idx="7">
                  <c:v>Mexico_x000d_2011-2016</c:v>
                </c:pt>
                <c:pt idx="8">
                  <c:v>Brazil_x000d_2012-2017</c:v>
                </c:pt>
              </c:strCache>
            </c:strRef>
          </c:cat>
          <c:val>
            <c:numRef>
              <c:f>'CO2 G_KM data'!$C$54:$K$54</c:f>
              <c:numCache>
                <c:formatCode>0.0%</c:formatCode>
                <c:ptCount val="9"/>
                <c:pt idx="0">
                  <c:v>0.0421271984718532</c:v>
                </c:pt>
                <c:pt idx="1">
                  <c:v>#N/A</c:v>
                </c:pt>
                <c:pt idx="2">
                  <c:v>0.0360496100700552</c:v>
                </c:pt>
                <c:pt idx="3">
                  <c:v>0.00579812755456332</c:v>
                </c:pt>
                <c:pt idx="4">
                  <c:v>#N/A</c:v>
                </c:pt>
                <c:pt idx="5">
                  <c:v>0.021975502751013</c:v>
                </c:pt>
                <c:pt idx="6">
                  <c:v>0.0206146106416885</c:v>
                </c:pt>
                <c:pt idx="7">
                  <c:v>0.0279112761885257</c:v>
                </c:pt>
                <c:pt idx="8">
                  <c:v>0.027775107093137</c:v>
                </c:pt>
              </c:numCache>
            </c:numRef>
          </c:val>
        </c:ser>
        <c:ser>
          <c:idx val="1"/>
          <c:order val="1"/>
          <c:tx>
            <c:v>Proposed</c:v>
          </c:tx>
          <c:spPr>
            <a:solidFill>
              <a:schemeClr val="accent1">
                <a:alpha val="43000"/>
              </a:schemeClr>
            </a:solidFill>
            <a:ln>
              <a:solidFill>
                <a:srgbClr val="FFFFFF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200" b="1">
                    <a:solidFill>
                      <a:srgbClr val="FFFFFF"/>
                    </a:solidFill>
                    <a:latin typeface="Helvetica Neue"/>
                    <a:cs typeface="Helvetica Neue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'CO2 G_KM data'!$C$47:$K$47</c:f>
              <c:strCache>
                <c:ptCount val="9"/>
                <c:pt idx="0">
                  <c:v>US_x000d_2012-2025</c:v>
                </c:pt>
                <c:pt idx="1">
                  <c:v>Canada_x000d_2010-2025</c:v>
                </c:pt>
                <c:pt idx="2">
                  <c:v>EU_x000d_2012-2021</c:v>
                </c:pt>
                <c:pt idx="3">
                  <c:v>Japan_x000d_2012-2020</c:v>
                </c:pt>
                <c:pt idx="4">
                  <c:v>China_x000d_2012-2020</c:v>
                </c:pt>
                <c:pt idx="5">
                  <c:v>S. Korea_x000d_2011-2015</c:v>
                </c:pt>
                <c:pt idx="6">
                  <c:v>India_x000d_2012-2021</c:v>
                </c:pt>
                <c:pt idx="7">
                  <c:v>Mexico_x000d_2011-2016</c:v>
                </c:pt>
                <c:pt idx="8">
                  <c:v>Brazil_x000d_2012-2017</c:v>
                </c:pt>
              </c:strCache>
            </c:strRef>
          </c:cat>
          <c:val>
            <c:numRef>
              <c:f>'CO2 G_KM data'!$C$61:$J$61</c:f>
              <c:numCache>
                <c:formatCode>0.0%</c:formatCode>
                <c:ptCount val="8"/>
                <c:pt idx="0">
                  <c:v>#N/A</c:v>
                </c:pt>
                <c:pt idx="1">
                  <c:v>0.0348178087666495</c:v>
                </c:pt>
                <c:pt idx="2">
                  <c:v>#N/A</c:v>
                </c:pt>
                <c:pt idx="3">
                  <c:v>#N/A</c:v>
                </c:pt>
                <c:pt idx="4">
                  <c:v>0.0475017085843989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</c:ser>
        <c:ser>
          <c:idx val="2"/>
          <c:order val="2"/>
          <c:tx>
            <c:v>Studied</c:v>
          </c:tx>
          <c:spPr>
            <a:pattFill prst="pct20">
              <a:fgClr>
                <a:srgbClr val="E47B60"/>
              </a:fgClr>
              <a:bgClr>
                <a:prstClr val="white"/>
              </a:bgClr>
            </a:pattFill>
            <a:ln>
              <a:solidFill>
                <a:srgbClr val="FFFFFF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200" b="1" i="0">
                    <a:solidFill>
                      <a:srgbClr val="45555F"/>
                    </a:solidFill>
                    <a:latin typeface="Helvetica Neue"/>
                    <a:cs typeface="Helvetica Neue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'CO2 G_KM data'!$C$47:$K$47</c:f>
              <c:strCache>
                <c:ptCount val="9"/>
                <c:pt idx="0">
                  <c:v>US_x000d_2012-2025</c:v>
                </c:pt>
                <c:pt idx="1">
                  <c:v>Canada_x000d_2010-2025</c:v>
                </c:pt>
                <c:pt idx="2">
                  <c:v>EU_x000d_2012-2021</c:v>
                </c:pt>
                <c:pt idx="3">
                  <c:v>Japan_x000d_2012-2020</c:v>
                </c:pt>
                <c:pt idx="4">
                  <c:v>China_x000d_2012-2020</c:v>
                </c:pt>
                <c:pt idx="5">
                  <c:v>S. Korea_x000d_2011-2015</c:v>
                </c:pt>
                <c:pt idx="6">
                  <c:v>India_x000d_2012-2021</c:v>
                </c:pt>
                <c:pt idx="7">
                  <c:v>Mexico_x000d_2011-2016</c:v>
                </c:pt>
                <c:pt idx="8">
                  <c:v>Brazil_x000d_2012-2017</c:v>
                </c:pt>
              </c:strCache>
            </c:strRef>
          </c:cat>
          <c:val>
            <c:numRef>
              <c:f>'CO2 G_KM data'!$C$68:$J$68</c:f>
              <c:numCache>
                <c:formatCode>0.0%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121221544"/>
        <c:axId val="2110511992"/>
      </c:barChart>
      <c:catAx>
        <c:axId val="2121221544"/>
        <c:scaling>
          <c:orientation val="minMax"/>
        </c:scaling>
        <c:delete val="0"/>
        <c:axPos val="t"/>
        <c:majorTickMark val="out"/>
        <c:minorTickMark val="none"/>
        <c:tickLblPos val="none"/>
        <c:spPr>
          <a:ln>
            <a:noFill/>
          </a:ln>
        </c:spPr>
        <c:txPr>
          <a:bodyPr rot="-5400000" vert="horz"/>
          <a:lstStyle/>
          <a:p>
            <a:pPr>
              <a:defRPr sz="1200" b="1" baseline="0">
                <a:latin typeface="Helvetica Neue"/>
                <a:cs typeface="Helvetica Neue"/>
              </a:defRPr>
            </a:pPr>
            <a:endParaRPr lang="en-US"/>
          </a:p>
        </c:txPr>
        <c:crossAx val="2110511992"/>
        <c:crosses val="autoZero"/>
        <c:auto val="1"/>
        <c:lblAlgn val="ctr"/>
        <c:lblOffset val="100"/>
        <c:noMultiLvlLbl val="0"/>
      </c:catAx>
      <c:valAx>
        <c:axId val="2110511992"/>
        <c:scaling>
          <c:orientation val="maxMin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>
                    <a:latin typeface="Helvetica Neue"/>
                    <a:cs typeface="Helvetica Neue"/>
                  </a:defRPr>
                </a:pPr>
                <a:r>
                  <a:rPr lang="en-US" sz="1200">
                    <a:latin typeface="Helvetica Neue"/>
                    <a:cs typeface="Helvetica Neue"/>
                  </a:rPr>
                  <a:t>Annual Reduction 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spPr>
          <a:ln>
            <a:solidFill>
              <a:srgbClr val="45555F">
                <a:lumMod val="100000"/>
              </a:srgbClr>
            </a:solidFill>
          </a:ln>
        </c:spPr>
        <c:txPr>
          <a:bodyPr/>
          <a:lstStyle/>
          <a:p>
            <a:pPr>
              <a:defRPr sz="1200" b="1">
                <a:latin typeface="Helvetica Neue"/>
                <a:cs typeface="Helvetica Neue"/>
              </a:defRPr>
            </a:pPr>
            <a:endParaRPr lang="en-US"/>
          </a:p>
        </c:txPr>
        <c:crossAx val="212122154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623252787208938"/>
          <c:y val="0.739567475940507"/>
          <c:w val="0.275265717932047"/>
          <c:h val="0.195672025371828"/>
        </c:manualLayout>
      </c:layout>
      <c:overlay val="0"/>
      <c:txPr>
        <a:bodyPr/>
        <a:lstStyle/>
        <a:p>
          <a:pPr>
            <a:defRPr sz="1100" b="1">
              <a:latin typeface="Helvetica Neue"/>
              <a:cs typeface="Helvetica Neue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5"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orientation="landscape" horizontalDpi="4294967292" verticalDpi="429496729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orientation="landscape" horizontalDpi="4294967292" verticalDpi="429496729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heicct.org/info-tools/global-passenger-vehicle-standards" TargetMode="Externa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heicct.org/info-tools/global-passenger-vehicle-standards" TargetMode="Externa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heicct.org/info-tools/global-passenger-vehicle-standards" TargetMode="Externa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6" Type="http://schemas.openxmlformats.org/officeDocument/2006/relationships/chart" Target="../charts/chart13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4" Type="http://schemas.openxmlformats.org/officeDocument/2006/relationships/chart" Target="../charts/chart17.xml"/><Relationship Id="rId5" Type="http://schemas.openxmlformats.org/officeDocument/2006/relationships/chart" Target="../charts/chart18.xml"/><Relationship Id="rId6" Type="http://schemas.openxmlformats.org/officeDocument/2006/relationships/chart" Target="../charts/chart19.xml"/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4" Type="http://schemas.openxmlformats.org/officeDocument/2006/relationships/chart" Target="../charts/chart23.xml"/><Relationship Id="rId1" Type="http://schemas.openxmlformats.org/officeDocument/2006/relationships/chart" Target="../charts/chart20.xml"/><Relationship Id="rId2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heicct.org/info-tools/global-passenger-vehicle-standards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heicct.org/info-tools/global-passenger-vehicle-standards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heicct.org/info-tools/global-passenger-vehicle-standards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heicct.org/info-tools/global-passenger-vehicle-standards" TargetMode="Externa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5040" cy="583184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0.13284</cdr:x>
      <cdr:y>0.73579</cdr:y>
    </cdr:from>
    <cdr:to>
      <cdr:x>0.54648</cdr:x>
      <cdr:y>0.82464</cdr:y>
    </cdr:to>
    <cdr:sp macro="" textlink="">
      <cdr:nvSpPr>
        <cdr:cNvPr id="5" name="Text Box -10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38087" y="4289294"/>
          <a:ext cx="3543776" cy="51795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1" i="0" strike="noStrike">
              <a:solidFill>
                <a:srgbClr val="003366"/>
              </a:solidFill>
              <a:latin typeface="Helvetica Neue"/>
              <a:ea typeface="Helvetica Neue"/>
              <a:cs typeface="Helvetica Neue"/>
            </a:rPr>
            <a:t>Solid lines: historical performance</a:t>
          </a:r>
        </a:p>
        <a:p xmlns:a="http://schemas.openxmlformats.org/drawingml/2006/main">
          <a:pPr algn="l" rtl="0">
            <a:defRPr sz="1000"/>
          </a:pPr>
          <a:r>
            <a:rPr lang="en-US" sz="1050" b="1" i="0" strike="noStrike">
              <a:solidFill>
                <a:srgbClr val="003366"/>
              </a:solidFill>
              <a:latin typeface="Helvetica Neue"/>
              <a:ea typeface="Helvetica Neue"/>
              <a:cs typeface="Helvetica Neue"/>
            </a:rPr>
            <a:t>Dashed lines: enacted targets </a:t>
          </a:r>
        </a:p>
        <a:p xmlns:a="http://schemas.openxmlformats.org/drawingml/2006/main">
          <a:pPr algn="l" rtl="0">
            <a:defRPr sz="1000"/>
          </a:pPr>
          <a:r>
            <a:rPr lang="en-US" sz="1050" b="1" i="0" strike="noStrike">
              <a:solidFill>
                <a:srgbClr val="003366"/>
              </a:solidFill>
              <a:latin typeface="Helvetica Neue"/>
              <a:ea typeface="Helvetica Neue"/>
              <a:cs typeface="Helvetica Neue"/>
            </a:rPr>
            <a:t>Dotted lines: proposed targets or targets under study</a:t>
          </a:r>
        </a:p>
      </cdr:txBody>
    </cdr:sp>
  </cdr:relSizeAnchor>
  <cdr:relSizeAnchor xmlns:cdr="http://schemas.openxmlformats.org/drawingml/2006/chartDrawing">
    <cdr:from>
      <cdr:x>0.05185</cdr:x>
      <cdr:y>0.88889</cdr:y>
    </cdr:from>
    <cdr:to>
      <cdr:x>0.93338</cdr:x>
      <cdr:y>0.9832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44500" y="5181600"/>
          <a:ext cx="7556916" cy="549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="1" i="0" baseline="0">
              <a:effectLst/>
              <a:latin typeface="+mn-lt"/>
              <a:ea typeface="+mn-ea"/>
              <a:cs typeface="+mn-cs"/>
            </a:rPr>
            <a:t>[1] China's target reflects gasoline vehicles only. The target may be higher after new energy vehicles are considered.</a:t>
          </a:r>
          <a:r>
            <a:rPr lang="en-US" sz="900" b="1" i="0">
              <a:effectLst/>
              <a:latin typeface="+mn-lt"/>
              <a:ea typeface="+mn-ea"/>
              <a:cs typeface="+mn-cs"/>
            </a:rPr>
            <a:t> </a:t>
          </a:r>
          <a:endParaRPr lang="en-US" sz="900" b="1" i="0">
            <a:effectLst/>
          </a:endParaRPr>
        </a:p>
        <a:p xmlns:a="http://schemas.openxmlformats.org/drawingml/2006/main">
          <a:r>
            <a:rPr lang="en-US" sz="900" b="1" i="0">
              <a:effectLst/>
              <a:latin typeface="+mn-lt"/>
              <a:ea typeface="+mn-ea"/>
              <a:cs typeface="+mn-cs"/>
            </a:rPr>
            <a:t>[2] The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U.S. standards are fuel economy standards set by NHTSA, which is slightly different from GHG stadards due to A/C credits.</a:t>
          </a:r>
        </a:p>
        <a:p xmlns:a="http://schemas.openxmlformats.org/drawingml/2006/main">
          <a:r>
            <a:rPr lang="en-US" sz="900" b="1" i="0" baseline="0">
              <a:effectLst/>
              <a:latin typeface="+mn-lt"/>
              <a:ea typeface="+mn-ea"/>
              <a:cs typeface="+mn-cs"/>
            </a:rPr>
            <a:t>[3] Supporting data can be found at: </a:t>
          </a:r>
          <a:r>
            <a:rPr lang="en-US" sz="900" b="1" u="sng" smtClean="0">
              <a:latin typeface="+mn-lt"/>
              <a:ea typeface="+mn-ea"/>
              <a:cs typeface="+mn-cs"/>
              <a:hlinkClick xmlns:r="http://schemas.openxmlformats.org/officeDocument/2006/relationships" r:id="rId1"/>
            </a:rPr>
            <a:t>http://www.theicct.org/info-tools/global-passenger-vehicle-standards</a:t>
          </a:r>
          <a:r>
            <a:rPr lang="en-US" sz="900" b="1" u="none" smtClean="0">
              <a:latin typeface="+mn-lt"/>
              <a:ea typeface="+mn-ea"/>
              <a:cs typeface="+mn-cs"/>
            </a:rPr>
            <a:t>.</a:t>
          </a:r>
          <a:endParaRPr lang="en-US" sz="900" b="1" i="0" u="none" baseline="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/>
        </a:p>
        <a:p xmlns:a="http://schemas.openxmlformats.org/drawingml/2006/main">
          <a:pPr algn="l"/>
          <a:r>
            <a:rPr lang="en-US" sz="1000"/>
            <a:t> 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0.43816</cdr:x>
      <cdr:y>0.02859</cdr:y>
    </cdr:from>
    <cdr:to>
      <cdr:x>0.8436</cdr:x>
      <cdr:y>0.13067</cdr:y>
    </cdr:to>
    <cdr:sp macro="" textlink="">
      <cdr:nvSpPr>
        <cdr:cNvPr id="3" name="Text Box -10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57257" y="166707"/>
          <a:ext cx="3476664" cy="59531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zh-CN" sz="1050" b="1" i="0" strike="noStrike">
              <a:solidFill>
                <a:srgbClr val="003366"/>
              </a:solidFill>
              <a:latin typeface="Helvetica Neue"/>
              <a:ea typeface="Helvetica Neue"/>
              <a:cs typeface="Helvetica Neue"/>
            </a:rPr>
            <a:t>Solid </a:t>
          </a:r>
          <a:r>
            <a:rPr lang="en-US" sz="1050" b="1" i="0" strike="noStrike">
              <a:solidFill>
                <a:srgbClr val="003366"/>
              </a:solidFill>
              <a:latin typeface="Helvetica Neue"/>
              <a:ea typeface="Helvetica Neue"/>
              <a:cs typeface="Helvetica Neue"/>
            </a:rPr>
            <a:t>lines:</a:t>
          </a:r>
          <a:r>
            <a:rPr lang="en-US" sz="1050" b="1" i="0" strike="noStrike" baseline="0">
              <a:solidFill>
                <a:srgbClr val="003366"/>
              </a:solidFill>
              <a:latin typeface="Helvetica Neue"/>
              <a:ea typeface="Helvetica Neue"/>
              <a:cs typeface="Helvetica Neue"/>
            </a:rPr>
            <a:t> historical</a:t>
          </a:r>
          <a:r>
            <a:rPr lang="en-US" sz="1050" b="1" i="0" strike="noStrike">
              <a:solidFill>
                <a:srgbClr val="003366"/>
              </a:solidFill>
              <a:latin typeface="Helvetica Neue"/>
              <a:ea typeface="Helvetica Neue"/>
              <a:cs typeface="Helvetica Neue"/>
            </a:rPr>
            <a:t> performance</a:t>
          </a:r>
        </a:p>
        <a:p xmlns:a="http://schemas.openxmlformats.org/drawingml/2006/main">
          <a:pPr algn="l" rtl="0">
            <a:defRPr sz="1000"/>
          </a:pPr>
          <a:r>
            <a:rPr lang="en-US" sz="1050" b="1" i="0" strike="noStrike">
              <a:solidFill>
                <a:srgbClr val="003366"/>
              </a:solidFill>
              <a:latin typeface="Helvetica Neue"/>
              <a:ea typeface="Helvetica Neue"/>
              <a:cs typeface="Helvetica Neue"/>
            </a:rPr>
            <a:t>Dashed lines: enacted targets </a:t>
          </a:r>
        </a:p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50" b="1" i="0" strike="noStrike">
              <a:solidFill>
                <a:srgbClr val="003366"/>
              </a:solidFill>
              <a:latin typeface="Helvetica Neue"/>
              <a:ea typeface="Helvetica Neue"/>
              <a:cs typeface="Helvetica Neue"/>
            </a:rPr>
            <a:t>Dotted lines: proposed targets or targets under study</a:t>
          </a:r>
        </a:p>
      </cdr:txBody>
    </cdr:sp>
  </cdr:relSizeAnchor>
  <cdr:relSizeAnchor xmlns:cdr="http://schemas.openxmlformats.org/drawingml/2006/chartDrawing">
    <cdr:from>
      <cdr:x>0.05215</cdr:x>
      <cdr:y>0.89542</cdr:y>
    </cdr:from>
    <cdr:to>
      <cdr:x>0.84112</cdr:x>
      <cdr:y>0.98955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47188" y="5221948"/>
          <a:ext cx="6765450" cy="5489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="1" i="0" baseline="0">
              <a:effectLst/>
              <a:latin typeface="+mn-lt"/>
              <a:ea typeface="+mn-ea"/>
              <a:cs typeface="+mn-cs"/>
            </a:rPr>
            <a:t>[1] China's target reflects gasoline vehicles only. The target may be higher after new energy vehicles are considered.</a:t>
          </a:r>
          <a:r>
            <a:rPr lang="en-US" sz="900" b="1" i="0">
              <a:effectLst/>
              <a:latin typeface="+mn-lt"/>
              <a:ea typeface="+mn-ea"/>
              <a:cs typeface="+mn-cs"/>
            </a:rPr>
            <a:t> </a:t>
          </a:r>
          <a:endParaRPr lang="en-US" sz="900" b="1" i="0">
            <a:effectLst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i="0">
              <a:effectLst/>
              <a:latin typeface="+mn-lt"/>
              <a:ea typeface="+mn-ea"/>
              <a:cs typeface="+mn-cs"/>
            </a:rPr>
            <a:t>[2] US standards GHG standards set by EPA, which is slightly different from fuel economy stadards due to low-GWP refrigerant credits.</a:t>
          </a:r>
          <a:endParaRPr lang="en-US" sz="900" b="1" i="0" baseline="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r>
            <a:rPr lang="en-US" sz="900" b="1" i="0" baseline="0">
              <a:effectLst/>
              <a:latin typeface="+mn-lt"/>
              <a:ea typeface="+mn-ea"/>
              <a:cs typeface="+mn-cs"/>
            </a:rPr>
            <a:t>[3] Supporting data can be found at: </a:t>
          </a:r>
          <a:r>
            <a:rPr lang="en-US" sz="900" b="1" u="sng" smtClean="0">
              <a:latin typeface="+mn-lt"/>
              <a:ea typeface="+mn-ea"/>
              <a:cs typeface="+mn-cs"/>
              <a:hlinkClick xmlns:r="http://schemas.openxmlformats.org/officeDocument/2006/relationships" r:id="rId1"/>
            </a:rPr>
            <a:t>http://www.theicct.org/info-tools/global-passenger-vehicle-standards</a:t>
          </a:r>
          <a:r>
            <a:rPr lang="en-US" sz="900" b="1" u="none" smtClean="0">
              <a:latin typeface="+mn-lt"/>
              <a:ea typeface="+mn-ea"/>
              <a:cs typeface="+mn-cs"/>
            </a:rPr>
            <a:t>.</a:t>
          </a:r>
          <a:endParaRPr lang="en-US" sz="900" b="1" i="0" u="none" baseline="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/>
        </a:p>
        <a:p xmlns:a="http://schemas.openxmlformats.org/drawingml/2006/main">
          <a:pPr algn="l"/>
          <a:r>
            <a:rPr lang="en-US" sz="1000"/>
            <a:t> 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0.39122</cdr:x>
      <cdr:y>0.73231</cdr:y>
    </cdr:from>
    <cdr:to>
      <cdr:x>0.80486</cdr:x>
      <cdr:y>0.82116</cdr:y>
    </cdr:to>
    <cdr:sp macro="" textlink="">
      <cdr:nvSpPr>
        <cdr:cNvPr id="5" name="Text Box -10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53737" y="4268878"/>
          <a:ext cx="3545929" cy="51793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1" i="0" strike="noStrike">
              <a:solidFill>
                <a:srgbClr val="003366"/>
              </a:solidFill>
              <a:latin typeface="Helvetica Neue"/>
              <a:ea typeface="Helvetica Neue"/>
              <a:cs typeface="Helvetica Neue"/>
            </a:rPr>
            <a:t>Solid lines: historical performance</a:t>
          </a:r>
        </a:p>
        <a:p xmlns:a="http://schemas.openxmlformats.org/drawingml/2006/main">
          <a:pPr algn="l" rtl="0">
            <a:defRPr sz="1000"/>
          </a:pPr>
          <a:r>
            <a:rPr lang="en-US" sz="1050" b="1" i="0" strike="noStrike">
              <a:solidFill>
                <a:srgbClr val="003366"/>
              </a:solidFill>
              <a:latin typeface="Helvetica Neue"/>
              <a:ea typeface="Helvetica Neue"/>
              <a:cs typeface="Helvetica Neue"/>
            </a:rPr>
            <a:t>Dashed lines: enacted targets </a:t>
          </a:r>
        </a:p>
        <a:p xmlns:a="http://schemas.openxmlformats.org/drawingml/2006/main">
          <a:pPr algn="l" rtl="0">
            <a:defRPr sz="1000"/>
          </a:pPr>
          <a:r>
            <a:rPr lang="en-US" sz="1050" b="1" i="0" strike="noStrike">
              <a:solidFill>
                <a:srgbClr val="003366"/>
              </a:solidFill>
              <a:latin typeface="Helvetica Neue"/>
              <a:ea typeface="Helvetica Neue"/>
              <a:cs typeface="Helvetica Neue"/>
            </a:rPr>
            <a:t>Dotted lines: proposed targets or targets under study</a:t>
          </a:r>
        </a:p>
      </cdr:txBody>
    </cdr:sp>
  </cdr:relSizeAnchor>
  <cdr:relSizeAnchor xmlns:cdr="http://schemas.openxmlformats.org/drawingml/2006/chartDrawing">
    <cdr:from>
      <cdr:x>0.05328</cdr:x>
      <cdr:y>0.89397</cdr:y>
    </cdr:from>
    <cdr:to>
      <cdr:x>0.84249</cdr:x>
      <cdr:y>0.98828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56783" y="5203670"/>
          <a:ext cx="6765450" cy="5489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="1" i="0" baseline="0">
              <a:effectLst/>
              <a:latin typeface="+mn-lt"/>
              <a:ea typeface="+mn-ea"/>
              <a:cs typeface="+mn-cs"/>
            </a:rPr>
            <a:t>[1] China's target reflects gasoline vehicles only. The target may be higher after new energy vehicles are considered.</a:t>
          </a:r>
          <a:r>
            <a:rPr lang="en-US" sz="900" b="1" i="0">
              <a:effectLst/>
              <a:latin typeface="+mn-lt"/>
              <a:ea typeface="+mn-ea"/>
              <a:cs typeface="+mn-cs"/>
            </a:rPr>
            <a:t> </a:t>
          </a:r>
          <a:endParaRPr lang="en-US" sz="900" b="1" i="0">
            <a:effectLst/>
          </a:endParaRPr>
        </a:p>
        <a:p xmlns:a="http://schemas.openxmlformats.org/drawingml/2006/main">
          <a:r>
            <a:rPr lang="en-US" sz="900" b="1" i="0">
              <a:effectLst/>
              <a:latin typeface="+mn-lt"/>
              <a:ea typeface="+mn-ea"/>
              <a:cs typeface="+mn-cs"/>
            </a:rPr>
            <a:t>[2] US standards GHG standards set by EPA, which is slightly different from fuel economy stadards due to low-GWP refrigerant credits.</a:t>
          </a:r>
        </a:p>
        <a:p xmlns:a="http://schemas.openxmlformats.org/drawingml/2006/main">
          <a:r>
            <a:rPr lang="en-US" sz="900" b="1" i="0" baseline="0">
              <a:effectLst/>
              <a:latin typeface="+mn-lt"/>
              <a:ea typeface="+mn-ea"/>
              <a:cs typeface="+mn-cs"/>
            </a:rPr>
            <a:t>[3] Supporting data can be found at: </a:t>
          </a:r>
          <a:r>
            <a:rPr lang="en-US" sz="900" b="1" u="sng" smtClean="0">
              <a:latin typeface="+mn-lt"/>
              <a:ea typeface="+mn-ea"/>
              <a:cs typeface="+mn-cs"/>
              <a:hlinkClick xmlns:r="http://schemas.openxmlformats.org/officeDocument/2006/relationships" r:id="rId1"/>
            </a:rPr>
            <a:t>http://www.theicct.org/info-tools/global-passenger-vehicle-standards</a:t>
          </a:r>
          <a:r>
            <a:rPr lang="en-US" sz="900" b="1" u="none" smtClean="0">
              <a:latin typeface="+mn-lt"/>
              <a:ea typeface="+mn-ea"/>
              <a:cs typeface="+mn-cs"/>
            </a:rPr>
            <a:t>.</a:t>
          </a:r>
          <a:endParaRPr lang="en-US" sz="900" b="1" i="0" u="none" baseline="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/>
        </a:p>
        <a:p xmlns:a="http://schemas.openxmlformats.org/drawingml/2006/main">
          <a:pPr algn="l"/>
          <a:r>
            <a:rPr lang="en-US" sz="1000"/>
            <a:t> 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69</xdr:row>
      <xdr:rowOff>127000</xdr:rowOff>
    </xdr:from>
    <xdr:to>
      <xdr:col>8</xdr:col>
      <xdr:colOff>812800</xdr:colOff>
      <xdr:row>93</xdr:row>
      <xdr:rowOff>120650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711200</xdr:colOff>
      <xdr:row>92</xdr:row>
      <xdr:rowOff>76200</xdr:rowOff>
    </xdr:from>
    <xdr:to>
      <xdr:col>9</xdr:col>
      <xdr:colOff>444500</xdr:colOff>
      <xdr:row>104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101600</xdr:colOff>
      <xdr:row>69</xdr:row>
      <xdr:rowOff>0</xdr:rowOff>
    </xdr:from>
    <xdr:to>
      <xdr:col>21</xdr:col>
      <xdr:colOff>342900</xdr:colOff>
      <xdr:row>92</xdr:row>
      <xdr:rowOff>146050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698500</xdr:colOff>
      <xdr:row>91</xdr:row>
      <xdr:rowOff>88900</xdr:rowOff>
    </xdr:from>
    <xdr:to>
      <xdr:col>21</xdr:col>
      <xdr:colOff>939800</xdr:colOff>
      <xdr:row>103</xdr:row>
      <xdr:rowOff>88900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279400</xdr:colOff>
      <xdr:row>69</xdr:row>
      <xdr:rowOff>25400</xdr:rowOff>
    </xdr:from>
    <xdr:to>
      <xdr:col>30</xdr:col>
      <xdr:colOff>476250</xdr:colOff>
      <xdr:row>93</xdr:row>
      <xdr:rowOff>19050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171449</xdr:colOff>
      <xdr:row>92</xdr:row>
      <xdr:rowOff>25400</xdr:rowOff>
    </xdr:from>
    <xdr:to>
      <xdr:col>31</xdr:col>
      <xdr:colOff>746125</xdr:colOff>
      <xdr:row>104</xdr:row>
      <xdr:rowOff>25400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69</xdr:row>
      <xdr:rowOff>127000</xdr:rowOff>
    </xdr:from>
    <xdr:to>
      <xdr:col>8</xdr:col>
      <xdr:colOff>812800</xdr:colOff>
      <xdr:row>93</xdr:row>
      <xdr:rowOff>120650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711200</xdr:colOff>
      <xdr:row>92</xdr:row>
      <xdr:rowOff>76200</xdr:rowOff>
    </xdr:from>
    <xdr:to>
      <xdr:col>9</xdr:col>
      <xdr:colOff>444500</xdr:colOff>
      <xdr:row>105</xdr:row>
      <xdr:rowOff>114300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101600</xdr:colOff>
      <xdr:row>69</xdr:row>
      <xdr:rowOff>0</xdr:rowOff>
    </xdr:from>
    <xdr:to>
      <xdr:col>21</xdr:col>
      <xdr:colOff>342900</xdr:colOff>
      <xdr:row>92</xdr:row>
      <xdr:rowOff>146050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698500</xdr:colOff>
      <xdr:row>91</xdr:row>
      <xdr:rowOff>88900</xdr:rowOff>
    </xdr:from>
    <xdr:to>
      <xdr:col>21</xdr:col>
      <xdr:colOff>901700</xdr:colOff>
      <xdr:row>103</xdr:row>
      <xdr:rowOff>88900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279400</xdr:colOff>
      <xdr:row>69</xdr:row>
      <xdr:rowOff>25400</xdr:rowOff>
    </xdr:from>
    <xdr:to>
      <xdr:col>30</xdr:col>
      <xdr:colOff>476250</xdr:colOff>
      <xdr:row>93</xdr:row>
      <xdr:rowOff>19050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171449</xdr:colOff>
      <xdr:row>92</xdr:row>
      <xdr:rowOff>25400</xdr:rowOff>
    </xdr:from>
    <xdr:to>
      <xdr:col>31</xdr:col>
      <xdr:colOff>746125</xdr:colOff>
      <xdr:row>104</xdr:row>
      <xdr:rowOff>25400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68</xdr:row>
      <xdr:rowOff>127000</xdr:rowOff>
    </xdr:from>
    <xdr:to>
      <xdr:col>8</xdr:col>
      <xdr:colOff>812800</xdr:colOff>
      <xdr:row>92</xdr:row>
      <xdr:rowOff>120650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711200</xdr:colOff>
      <xdr:row>91</xdr:row>
      <xdr:rowOff>76200</xdr:rowOff>
    </xdr:from>
    <xdr:to>
      <xdr:col>9</xdr:col>
      <xdr:colOff>444500</xdr:colOff>
      <xdr:row>103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101600</xdr:colOff>
      <xdr:row>68</xdr:row>
      <xdr:rowOff>0</xdr:rowOff>
    </xdr:from>
    <xdr:to>
      <xdr:col>21</xdr:col>
      <xdr:colOff>342900</xdr:colOff>
      <xdr:row>91</xdr:row>
      <xdr:rowOff>146050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592667</xdr:colOff>
      <xdr:row>90</xdr:row>
      <xdr:rowOff>88900</xdr:rowOff>
    </xdr:from>
    <xdr:to>
      <xdr:col>21</xdr:col>
      <xdr:colOff>939799</xdr:colOff>
      <xdr:row>102</xdr:row>
      <xdr:rowOff>88900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0.14038</cdr:x>
      <cdr:y>0.66693</cdr:y>
    </cdr:from>
    <cdr:to>
      <cdr:x>0.54582</cdr:x>
      <cdr:y>0.76901</cdr:y>
    </cdr:to>
    <cdr:sp macro="" textlink="">
      <cdr:nvSpPr>
        <cdr:cNvPr id="3" name="Text Box -10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03427" y="3887760"/>
          <a:ext cx="3475634" cy="59505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zh-CN" sz="1050" b="1" i="0" strike="noStrike">
              <a:solidFill>
                <a:srgbClr val="003366"/>
              </a:solidFill>
              <a:latin typeface="Helvetica Neue"/>
              <a:ea typeface="Helvetica Neue"/>
              <a:cs typeface="Helvetica Neue"/>
            </a:rPr>
            <a:t>Solid </a:t>
          </a:r>
          <a:r>
            <a:rPr lang="en-US" sz="1050" b="1" i="0" strike="noStrike">
              <a:solidFill>
                <a:srgbClr val="003366"/>
              </a:solidFill>
              <a:latin typeface="Helvetica Neue"/>
              <a:ea typeface="Helvetica Neue"/>
              <a:cs typeface="Helvetica Neue"/>
            </a:rPr>
            <a:t>lines:</a:t>
          </a:r>
          <a:r>
            <a:rPr lang="en-US" sz="1050" b="1" i="0" strike="noStrike" baseline="0">
              <a:solidFill>
                <a:srgbClr val="003366"/>
              </a:solidFill>
              <a:latin typeface="Helvetica Neue"/>
              <a:ea typeface="Helvetica Neue"/>
              <a:cs typeface="Helvetica Neue"/>
            </a:rPr>
            <a:t> historical</a:t>
          </a:r>
          <a:r>
            <a:rPr lang="en-US" sz="1050" b="1" i="0" strike="noStrike">
              <a:solidFill>
                <a:srgbClr val="003366"/>
              </a:solidFill>
              <a:latin typeface="Helvetica Neue"/>
              <a:ea typeface="Helvetica Neue"/>
              <a:cs typeface="Helvetica Neue"/>
            </a:rPr>
            <a:t> performance</a:t>
          </a:r>
        </a:p>
        <a:p xmlns:a="http://schemas.openxmlformats.org/drawingml/2006/main">
          <a:pPr algn="l" rtl="0">
            <a:defRPr sz="1000"/>
          </a:pPr>
          <a:r>
            <a:rPr lang="en-US" sz="1050" b="1" i="0" strike="noStrike">
              <a:solidFill>
                <a:srgbClr val="003366"/>
              </a:solidFill>
              <a:latin typeface="Helvetica Neue"/>
              <a:ea typeface="Helvetica Neue"/>
              <a:cs typeface="Helvetica Neue"/>
            </a:rPr>
            <a:t>Dashed lines: enacted targets </a:t>
          </a:r>
        </a:p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50" b="1" i="0" strike="noStrike">
              <a:solidFill>
                <a:srgbClr val="003366"/>
              </a:solidFill>
              <a:latin typeface="Helvetica Neue"/>
              <a:ea typeface="Helvetica Neue"/>
              <a:cs typeface="Helvetica Neue"/>
            </a:rPr>
            <a:t>Dotted lines: proposed targets or targets under study</a:t>
          </a:r>
        </a:p>
      </cdr:txBody>
    </cdr:sp>
  </cdr:relSizeAnchor>
  <cdr:relSizeAnchor xmlns:cdr="http://schemas.openxmlformats.org/drawingml/2006/chartDrawing">
    <cdr:from>
      <cdr:x>0.05215</cdr:x>
      <cdr:y>0.89542</cdr:y>
    </cdr:from>
    <cdr:to>
      <cdr:x>0.84112</cdr:x>
      <cdr:y>0.98955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47188" y="5221948"/>
          <a:ext cx="6765450" cy="5489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="1" i="0" baseline="0">
              <a:effectLst/>
              <a:latin typeface="+mn-lt"/>
              <a:ea typeface="+mn-ea"/>
              <a:cs typeface="+mn-cs"/>
            </a:rPr>
            <a:t>[1] China's target reflects gasoline vehicles only. The target may be higher after new energy vehicles are considered.</a:t>
          </a:r>
          <a:r>
            <a:rPr lang="en-US" sz="900" b="1" i="0">
              <a:effectLst/>
              <a:latin typeface="+mn-lt"/>
              <a:ea typeface="+mn-ea"/>
              <a:cs typeface="+mn-cs"/>
            </a:rPr>
            <a:t> </a:t>
          </a:r>
          <a:endParaRPr lang="en-US" sz="900" b="1" i="0">
            <a:effectLst/>
          </a:endParaRPr>
        </a:p>
        <a:p xmlns:a="http://schemas.openxmlformats.org/drawingml/2006/main">
          <a:r>
            <a:rPr lang="en-US" sz="900" b="1" i="0">
              <a:effectLst/>
              <a:latin typeface="+mn-lt"/>
              <a:ea typeface="+mn-ea"/>
              <a:cs typeface="+mn-cs"/>
            </a:rPr>
            <a:t>[2] US </a:t>
          </a:r>
          <a:r>
            <a:rPr lang="en-US" sz="900" b="1" i="0" baseline="0">
              <a:effectLst/>
              <a:latin typeface="+mn-lt"/>
              <a:ea typeface="+mn-ea"/>
              <a:cs typeface="+mn-cs"/>
            </a:rPr>
            <a:t>fuel economy stadards set by NHTSA reflecting tailpipe GHG emission (i.e. exclude low-GWP refrigerant credits).</a:t>
          </a:r>
          <a:endParaRPr lang="en-US" sz="900" b="1" i="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r>
            <a:rPr lang="en-US" sz="900" b="1" i="0" baseline="0">
              <a:effectLst/>
              <a:latin typeface="+mn-lt"/>
              <a:ea typeface="+mn-ea"/>
              <a:cs typeface="+mn-cs"/>
            </a:rPr>
            <a:t>[3] Gasoline in Brazil contains 22% of ethanol (E22), all data in the chart have been converted to gasoline (E00) equivalent </a:t>
          </a:r>
        </a:p>
        <a:p xmlns:a="http://schemas.openxmlformats.org/drawingml/2006/main">
          <a:r>
            <a:rPr lang="en-US" sz="900" b="1" i="0" baseline="0">
              <a:effectLst/>
              <a:latin typeface="+mn-lt"/>
              <a:ea typeface="+mn-ea"/>
              <a:cs typeface="+mn-cs"/>
            </a:rPr>
            <a:t>[4] Supporting data can be found at: </a:t>
          </a:r>
          <a:r>
            <a:rPr lang="en-US" sz="900" b="1" u="sng" smtClean="0">
              <a:latin typeface="+mn-lt"/>
              <a:ea typeface="+mn-ea"/>
              <a:cs typeface="+mn-cs"/>
              <a:hlinkClick xmlns:r="http://schemas.openxmlformats.org/officeDocument/2006/relationships" r:id="rId1"/>
            </a:rPr>
            <a:t>http://www.theicct.org/info-tools/global-passenger-vehicle-standards</a:t>
          </a:r>
          <a:r>
            <a:rPr lang="en-US" sz="900" b="1" u="none" smtClean="0">
              <a:latin typeface="+mn-lt"/>
              <a:ea typeface="+mn-ea"/>
              <a:cs typeface="+mn-cs"/>
            </a:rPr>
            <a:t>.</a:t>
          </a:r>
          <a:endParaRPr lang="en-US" sz="900" b="1" i="0" u="none" baseline="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/>
        </a:p>
        <a:p xmlns:a="http://schemas.openxmlformats.org/drawingml/2006/main">
          <a:pPr algn="l"/>
          <a:r>
            <a:rPr lang="en-US" sz="1000"/>
            <a:t>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0.12455</cdr:x>
      <cdr:y>0.05475</cdr:y>
    </cdr:from>
    <cdr:to>
      <cdr:x>0.53819</cdr:x>
      <cdr:y>0.1436</cdr:y>
    </cdr:to>
    <cdr:sp macro="" textlink="">
      <cdr:nvSpPr>
        <cdr:cNvPr id="5" name="Text Box -10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68302" y="318974"/>
          <a:ext cx="3548048" cy="51761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1" i="0" strike="noStrike">
              <a:solidFill>
                <a:srgbClr val="003366"/>
              </a:solidFill>
              <a:latin typeface="Helvetica Neue"/>
              <a:ea typeface="Helvetica Neue"/>
              <a:cs typeface="Helvetica Neue"/>
            </a:rPr>
            <a:t>Solid lines: historical performance</a:t>
          </a:r>
        </a:p>
        <a:p xmlns:a="http://schemas.openxmlformats.org/drawingml/2006/main">
          <a:pPr algn="l" rtl="0">
            <a:defRPr sz="1000"/>
          </a:pPr>
          <a:r>
            <a:rPr lang="en-US" sz="1050" b="1" i="0" strike="noStrike">
              <a:solidFill>
                <a:srgbClr val="003366"/>
              </a:solidFill>
              <a:latin typeface="Helvetica Neue"/>
              <a:ea typeface="Helvetica Neue"/>
              <a:cs typeface="Helvetica Neue"/>
            </a:rPr>
            <a:t>Dashed lines: enacted targets </a:t>
          </a:r>
        </a:p>
        <a:p xmlns:a="http://schemas.openxmlformats.org/drawingml/2006/main">
          <a:pPr algn="l" rtl="0">
            <a:defRPr sz="1000"/>
          </a:pPr>
          <a:r>
            <a:rPr lang="en-US" sz="1050" b="1" i="0" strike="noStrike">
              <a:solidFill>
                <a:srgbClr val="003366"/>
              </a:solidFill>
              <a:latin typeface="Helvetica Neue"/>
              <a:ea typeface="Helvetica Neue"/>
              <a:cs typeface="Helvetica Neue"/>
            </a:rPr>
            <a:t>Dotted lines: proposed targets or targets under study</a:t>
          </a:r>
        </a:p>
      </cdr:txBody>
    </cdr:sp>
  </cdr:relSizeAnchor>
  <cdr:relSizeAnchor xmlns:cdr="http://schemas.openxmlformats.org/drawingml/2006/chartDrawing">
    <cdr:from>
      <cdr:x>0.05328</cdr:x>
      <cdr:y>0.89397</cdr:y>
    </cdr:from>
    <cdr:to>
      <cdr:x>0.93481</cdr:x>
      <cdr:y>0.98828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56743" y="5211219"/>
          <a:ext cx="7556957" cy="549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="1" i="0" baseline="0">
              <a:effectLst/>
              <a:latin typeface="+mn-lt"/>
              <a:ea typeface="+mn-ea"/>
              <a:cs typeface="+mn-cs"/>
            </a:rPr>
            <a:t>[1] China's target reflects gasoline vehicles only. The target may be higher after new energy vehicles are considered.</a:t>
          </a:r>
          <a:r>
            <a:rPr lang="en-US" sz="900" b="1" i="0">
              <a:effectLst/>
              <a:latin typeface="+mn-lt"/>
              <a:ea typeface="+mn-ea"/>
              <a:cs typeface="+mn-cs"/>
            </a:rPr>
            <a:t> </a:t>
          </a:r>
          <a:endParaRPr lang="en-US" sz="900" b="1" i="0">
            <a:effectLst/>
          </a:endParaRPr>
        </a:p>
        <a:p xmlns:a="http://schemas.openxmlformats.org/drawingml/2006/main">
          <a:r>
            <a:rPr lang="en-US" sz="900" b="1" i="0">
              <a:effectLst/>
              <a:latin typeface="+mn-lt"/>
              <a:ea typeface="+mn-ea"/>
              <a:cs typeface="+mn-cs"/>
            </a:rPr>
            <a:t>[2] The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U.S. standards are fuel economy standards set by NHTSA, which is slightly different from GHG stadards due to A/C credits.</a:t>
          </a:r>
        </a:p>
        <a:p xmlns:a="http://schemas.openxmlformats.org/drawingml/2006/main">
          <a:r>
            <a:rPr lang="en-US" sz="900" b="1" i="0" baseline="0">
              <a:effectLst/>
              <a:latin typeface="+mn-lt"/>
              <a:ea typeface="+mn-ea"/>
              <a:cs typeface="+mn-cs"/>
            </a:rPr>
            <a:t>[3] Gasoline in Brazil contains 22% of ethanol (E22), all data in the chart have been converted to gasoline (E00) equivalent </a:t>
          </a:r>
        </a:p>
        <a:p xmlns:a="http://schemas.openxmlformats.org/drawingml/2006/main">
          <a:r>
            <a:rPr lang="en-US" sz="900" b="1" i="0" baseline="0">
              <a:effectLst/>
              <a:latin typeface="+mn-lt"/>
              <a:ea typeface="+mn-ea"/>
              <a:cs typeface="+mn-cs"/>
            </a:rPr>
            <a:t>[4] Supporting data can be found at: </a:t>
          </a:r>
          <a:r>
            <a:rPr lang="en-US" sz="900" b="1" u="sng" smtClean="0">
              <a:latin typeface="+mn-lt"/>
              <a:ea typeface="+mn-ea"/>
              <a:cs typeface="+mn-cs"/>
              <a:hlinkClick xmlns:r="http://schemas.openxmlformats.org/officeDocument/2006/relationships" r:id="rId1"/>
            </a:rPr>
            <a:t>http://www.theicct.org/info-tools/global-passenger-vehicle-standards</a:t>
          </a:r>
          <a:r>
            <a:rPr lang="en-US" sz="900" b="1" u="none" smtClean="0">
              <a:latin typeface="+mn-lt"/>
              <a:ea typeface="+mn-ea"/>
              <a:cs typeface="+mn-cs"/>
            </a:rPr>
            <a:t>.</a:t>
          </a:r>
          <a:endParaRPr lang="en-US" sz="900" b="1" i="0" u="none" baseline="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/>
        </a:p>
        <a:p xmlns:a="http://schemas.openxmlformats.org/drawingml/2006/main">
          <a:pPr algn="l"/>
          <a:r>
            <a:rPr lang="en-US" sz="1000"/>
            <a:t>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0.39304</cdr:x>
      <cdr:y>0.02511</cdr:y>
    </cdr:from>
    <cdr:to>
      <cdr:x>0.81139</cdr:x>
      <cdr:y>0.11248</cdr:y>
    </cdr:to>
    <cdr:sp macro="" textlink="">
      <cdr:nvSpPr>
        <cdr:cNvPr id="5" name="Text Box -10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70291" y="146463"/>
          <a:ext cx="3587368" cy="50952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1" i="0" strike="noStrike">
              <a:solidFill>
                <a:srgbClr val="003366"/>
              </a:solidFill>
              <a:latin typeface="Helvetica Neue"/>
              <a:ea typeface="Helvetica Neue"/>
              <a:cs typeface="Helvetica Neue"/>
            </a:rPr>
            <a:t>Solid lines: historical performance</a:t>
          </a:r>
        </a:p>
        <a:p xmlns:a="http://schemas.openxmlformats.org/drawingml/2006/main">
          <a:pPr algn="l" rtl="0">
            <a:defRPr sz="1000"/>
          </a:pPr>
          <a:r>
            <a:rPr lang="en-US" sz="1050" b="1" i="0" strike="noStrike">
              <a:solidFill>
                <a:srgbClr val="003366"/>
              </a:solidFill>
              <a:latin typeface="Helvetica Neue"/>
              <a:ea typeface="Helvetica Neue"/>
              <a:cs typeface="Helvetica Neue"/>
            </a:rPr>
            <a:t>Dashed lines: enacted targets </a:t>
          </a:r>
        </a:p>
        <a:p xmlns:a="http://schemas.openxmlformats.org/drawingml/2006/main">
          <a:pPr algn="l" rtl="0">
            <a:defRPr sz="1000"/>
          </a:pPr>
          <a:r>
            <a:rPr lang="en-US" sz="1050" b="1" i="0" strike="noStrike">
              <a:solidFill>
                <a:srgbClr val="003366"/>
              </a:solidFill>
              <a:latin typeface="Helvetica Neue"/>
              <a:ea typeface="Helvetica Neue"/>
              <a:cs typeface="Helvetica Neue"/>
            </a:rPr>
            <a:t>Dotted lines: proposed targets or targets under study</a:t>
          </a:r>
        </a:p>
      </cdr:txBody>
    </cdr:sp>
  </cdr:relSizeAnchor>
  <cdr:relSizeAnchor xmlns:cdr="http://schemas.openxmlformats.org/drawingml/2006/chartDrawing">
    <cdr:from>
      <cdr:x>0.03902</cdr:x>
      <cdr:y>0.87786</cdr:y>
    </cdr:from>
    <cdr:to>
      <cdr:x>0.92055</cdr:x>
      <cdr:y>0.97217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334523" y="5117289"/>
          <a:ext cx="7556916" cy="549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="1" i="0" baseline="0">
              <a:effectLst/>
              <a:latin typeface="+mn-lt"/>
              <a:ea typeface="+mn-ea"/>
              <a:cs typeface="+mn-cs"/>
            </a:rPr>
            <a:t>[1] China's target reflects gasoline vehicles only. The target may be higher after new energy vehicles are considered.</a:t>
          </a:r>
          <a:r>
            <a:rPr lang="en-US" sz="900" b="1" i="0">
              <a:effectLst/>
              <a:latin typeface="+mn-lt"/>
              <a:ea typeface="+mn-ea"/>
              <a:cs typeface="+mn-cs"/>
            </a:rPr>
            <a:t> </a:t>
          </a:r>
          <a:endParaRPr lang="en-US" sz="900" b="1" i="0">
            <a:effectLst/>
          </a:endParaRPr>
        </a:p>
        <a:p xmlns:a="http://schemas.openxmlformats.org/drawingml/2006/main">
          <a:r>
            <a:rPr lang="en-US" sz="900" b="1" i="0">
              <a:effectLst/>
              <a:latin typeface="+mn-lt"/>
              <a:ea typeface="+mn-ea"/>
              <a:cs typeface="+mn-cs"/>
            </a:rPr>
            <a:t>[2] The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U.S. standards are fuel economy standards set by NHTSA, which is slightly different from GHG stadards due to A/C credits.</a:t>
          </a:r>
        </a:p>
        <a:p xmlns:a="http://schemas.openxmlformats.org/drawingml/2006/main">
          <a:r>
            <a:rPr lang="en-US" sz="900" b="1" i="0" baseline="0">
              <a:effectLst/>
              <a:latin typeface="+mn-lt"/>
              <a:ea typeface="+mn-ea"/>
              <a:cs typeface="+mn-cs"/>
            </a:rPr>
            <a:t>[3] Gasoline in Brazil contains 22% of ethanol (E22), all data in the chart have been converted to gasoline (E00) equivalent </a:t>
          </a:r>
        </a:p>
        <a:p xmlns:a="http://schemas.openxmlformats.org/drawingml/2006/main">
          <a:r>
            <a:rPr lang="en-US" sz="900" b="1" i="0" baseline="0">
              <a:effectLst/>
              <a:latin typeface="+mn-lt"/>
              <a:ea typeface="+mn-ea"/>
              <a:cs typeface="+mn-cs"/>
            </a:rPr>
            <a:t>[4] Supporting data can be found at: </a:t>
          </a:r>
          <a:r>
            <a:rPr lang="en-US" sz="900" b="1" u="sng" smtClean="0">
              <a:latin typeface="+mn-lt"/>
              <a:ea typeface="+mn-ea"/>
              <a:cs typeface="+mn-cs"/>
              <a:hlinkClick xmlns:r="http://schemas.openxmlformats.org/officeDocument/2006/relationships" r:id="rId1"/>
            </a:rPr>
            <a:t>http://www.theicct.org/info-tools/global-passenger-vehicle-standards</a:t>
          </a:r>
          <a:r>
            <a:rPr lang="en-US" sz="900" b="1" u="none" smtClean="0">
              <a:latin typeface="+mn-lt"/>
              <a:ea typeface="+mn-ea"/>
              <a:cs typeface="+mn-cs"/>
            </a:rPr>
            <a:t>.</a:t>
          </a:r>
          <a:endParaRPr lang="en-US" sz="900" b="1" i="0" u="none" baseline="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/>
        </a:p>
        <a:p xmlns:a="http://schemas.openxmlformats.org/drawingml/2006/main">
          <a:pPr algn="l"/>
          <a:r>
            <a:rPr lang="en-US" sz="1000"/>
            <a:t>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0.13691</cdr:x>
      <cdr:y>0.04819</cdr:y>
    </cdr:from>
    <cdr:to>
      <cdr:x>0.56043</cdr:x>
      <cdr:y>0.1446</cdr:y>
    </cdr:to>
    <cdr:sp macro="" textlink="">
      <cdr:nvSpPr>
        <cdr:cNvPr id="5" name="Text Box -10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74030" y="281062"/>
          <a:ext cx="3631650" cy="56221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1" i="0" strike="noStrike">
              <a:solidFill>
                <a:srgbClr val="003366"/>
              </a:solidFill>
              <a:latin typeface="Helvetica Neue"/>
              <a:ea typeface="Helvetica Neue"/>
              <a:cs typeface="Helvetica Neue"/>
            </a:rPr>
            <a:t>Solid lines: historical performance</a:t>
          </a:r>
        </a:p>
        <a:p xmlns:a="http://schemas.openxmlformats.org/drawingml/2006/main">
          <a:pPr algn="l" rtl="0">
            <a:defRPr sz="1000"/>
          </a:pPr>
          <a:r>
            <a:rPr lang="en-US" sz="1050" b="1" i="0" strike="noStrike">
              <a:solidFill>
                <a:srgbClr val="003366"/>
              </a:solidFill>
              <a:latin typeface="Helvetica Neue"/>
              <a:ea typeface="Helvetica Neue"/>
              <a:cs typeface="Helvetica Neue"/>
            </a:rPr>
            <a:t>Dashed lines: enacted targets </a:t>
          </a:r>
        </a:p>
        <a:p xmlns:a="http://schemas.openxmlformats.org/drawingml/2006/main">
          <a:pPr algn="l" rtl="0">
            <a:defRPr sz="1000"/>
          </a:pPr>
          <a:r>
            <a:rPr lang="en-US" sz="1050" b="1" i="0" strike="noStrike">
              <a:solidFill>
                <a:srgbClr val="003366"/>
              </a:solidFill>
              <a:latin typeface="Helvetica Neue"/>
              <a:ea typeface="Helvetica Neue"/>
              <a:cs typeface="Helvetica Neue"/>
            </a:rPr>
            <a:t>Dotted lines: proposed targets or targets</a:t>
          </a:r>
          <a:r>
            <a:rPr lang="en-US" sz="1050" b="1" i="0" strike="noStrike" baseline="0">
              <a:solidFill>
                <a:srgbClr val="003366"/>
              </a:solidFill>
              <a:latin typeface="Helvetica Neue"/>
              <a:ea typeface="Helvetica Neue"/>
              <a:cs typeface="Helvetica Neue"/>
            </a:rPr>
            <a:t> </a:t>
          </a:r>
          <a:r>
            <a:rPr lang="en-US" sz="1050" b="1" i="0" strike="noStrike">
              <a:solidFill>
                <a:srgbClr val="003366"/>
              </a:solidFill>
              <a:latin typeface="Helvetica Neue"/>
              <a:ea typeface="Helvetica Neue"/>
              <a:cs typeface="Helvetica Neue"/>
            </a:rPr>
            <a:t>under study</a:t>
          </a:r>
        </a:p>
      </cdr:txBody>
    </cdr:sp>
  </cdr:relSizeAnchor>
  <cdr:relSizeAnchor xmlns:cdr="http://schemas.openxmlformats.org/drawingml/2006/chartDrawing">
    <cdr:from>
      <cdr:x>0.05333</cdr:x>
      <cdr:y>0.88671</cdr:y>
    </cdr:from>
    <cdr:to>
      <cdr:x>0.93486</cdr:x>
      <cdr:y>0.98102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57200" y="5168900"/>
          <a:ext cx="7556916" cy="549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="1" i="0" baseline="0">
              <a:effectLst/>
              <a:latin typeface="+mn-lt"/>
              <a:ea typeface="+mn-ea"/>
              <a:cs typeface="+mn-cs"/>
            </a:rPr>
            <a:t>[1] China's target reflects gasoline vehicles only. The target may be higher after new energy vehicles are considered.</a:t>
          </a:r>
          <a:r>
            <a:rPr lang="en-US" sz="900" b="1" i="0">
              <a:effectLst/>
              <a:latin typeface="+mn-lt"/>
              <a:ea typeface="+mn-ea"/>
              <a:cs typeface="+mn-cs"/>
            </a:rPr>
            <a:t> </a:t>
          </a:r>
          <a:endParaRPr lang="en-US" sz="900" b="1" i="0">
            <a:effectLst/>
          </a:endParaRPr>
        </a:p>
        <a:p xmlns:a="http://schemas.openxmlformats.org/drawingml/2006/main">
          <a:r>
            <a:rPr lang="en-US" sz="900" b="1" i="0">
              <a:effectLst/>
              <a:latin typeface="+mn-lt"/>
              <a:ea typeface="+mn-ea"/>
              <a:cs typeface="+mn-cs"/>
            </a:rPr>
            <a:t>[2] The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U.S. standards are fuel economy standards set by NHTSA, which is slightly different from GHG stadards due to A/C credits.</a:t>
          </a:r>
        </a:p>
        <a:p xmlns:a="http://schemas.openxmlformats.org/drawingml/2006/main">
          <a:r>
            <a:rPr lang="en-US" sz="900" b="1" i="0" baseline="0">
              <a:effectLst/>
              <a:latin typeface="+mn-lt"/>
              <a:ea typeface="+mn-ea"/>
              <a:cs typeface="+mn-cs"/>
            </a:rPr>
            <a:t>[3] Gasoline in Brazil contains 22% of ethanol (E22), all data in the chart have been converted to gasoline (E00) equivalent </a:t>
          </a:r>
        </a:p>
        <a:p xmlns:a="http://schemas.openxmlformats.org/drawingml/2006/main">
          <a:r>
            <a:rPr lang="en-US" sz="900" b="1" i="0" baseline="0">
              <a:effectLst/>
              <a:latin typeface="+mn-lt"/>
              <a:ea typeface="+mn-ea"/>
              <a:cs typeface="+mn-cs"/>
            </a:rPr>
            <a:t>[4] Supporting data can be found at: </a:t>
          </a:r>
          <a:r>
            <a:rPr lang="en-US" sz="900" b="1" u="sng" smtClean="0">
              <a:latin typeface="+mn-lt"/>
              <a:ea typeface="+mn-ea"/>
              <a:cs typeface="+mn-cs"/>
              <a:hlinkClick xmlns:r="http://schemas.openxmlformats.org/officeDocument/2006/relationships" r:id="rId1"/>
            </a:rPr>
            <a:t>http://www.theicct.org/info-tools/global-passenger-vehicle-standards</a:t>
          </a:r>
          <a:r>
            <a:rPr lang="en-US" sz="900" b="1" u="none" smtClean="0">
              <a:latin typeface="+mn-lt"/>
              <a:ea typeface="+mn-ea"/>
              <a:cs typeface="+mn-cs"/>
            </a:rPr>
            <a:t>.</a:t>
          </a:r>
          <a:endParaRPr lang="en-US" sz="900" b="1" i="0" u="none" baseline="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/>
        </a:p>
        <a:p xmlns:a="http://schemas.openxmlformats.org/drawingml/2006/main">
          <a:pPr algn="l"/>
          <a:r>
            <a:rPr lang="en-US" sz="1000"/>
            <a:t> </a:t>
          </a:r>
        </a:p>
      </cdr:txBody>
    </cdr:sp>
  </cdr:relSizeAnchor>
  <cdr:relSizeAnchor xmlns:cdr="http://schemas.openxmlformats.org/drawingml/2006/chartDrawing">
    <cdr:from>
      <cdr:x>0.13691</cdr:x>
      <cdr:y>0.04819</cdr:y>
    </cdr:from>
    <cdr:to>
      <cdr:x>0.56043</cdr:x>
      <cdr:y>0.1446</cdr:y>
    </cdr:to>
    <cdr:sp macro="" textlink="">
      <cdr:nvSpPr>
        <cdr:cNvPr id="2" name="Text Box -10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74030" y="281062"/>
          <a:ext cx="3631650" cy="56221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1" i="0" strike="noStrike">
              <a:solidFill>
                <a:srgbClr val="003366"/>
              </a:solidFill>
              <a:latin typeface="Helvetica Neue"/>
              <a:ea typeface="Helvetica Neue"/>
              <a:cs typeface="Helvetica Neue"/>
            </a:rPr>
            <a:t>Solid lines: historical performance</a:t>
          </a:r>
        </a:p>
        <a:p xmlns:a="http://schemas.openxmlformats.org/drawingml/2006/main">
          <a:pPr algn="l" rtl="0">
            <a:defRPr sz="1000"/>
          </a:pPr>
          <a:r>
            <a:rPr lang="en-US" sz="1050" b="1" i="0" strike="noStrike">
              <a:solidFill>
                <a:srgbClr val="003366"/>
              </a:solidFill>
              <a:latin typeface="Helvetica Neue"/>
              <a:ea typeface="Helvetica Neue"/>
              <a:cs typeface="Helvetica Neue"/>
            </a:rPr>
            <a:t>Dashed lines: enacted targets </a:t>
          </a:r>
        </a:p>
        <a:p xmlns:a="http://schemas.openxmlformats.org/drawingml/2006/main">
          <a:pPr algn="l" rtl="0">
            <a:defRPr sz="1000"/>
          </a:pPr>
          <a:r>
            <a:rPr lang="en-US" sz="1050" b="1" i="0" strike="noStrike">
              <a:solidFill>
                <a:srgbClr val="003366"/>
              </a:solidFill>
              <a:latin typeface="Helvetica Neue"/>
              <a:ea typeface="Helvetica Neue"/>
              <a:cs typeface="Helvetica Neue"/>
            </a:rPr>
            <a:t>Dotted lines: proposed targets or targets</a:t>
          </a:r>
          <a:r>
            <a:rPr lang="en-US" sz="1050" b="1" i="0" strike="noStrike" baseline="0">
              <a:solidFill>
                <a:srgbClr val="003366"/>
              </a:solidFill>
              <a:latin typeface="Helvetica Neue"/>
              <a:ea typeface="Helvetica Neue"/>
              <a:cs typeface="Helvetica Neue"/>
            </a:rPr>
            <a:t> </a:t>
          </a:r>
          <a:r>
            <a:rPr lang="en-US" sz="1050" b="1" i="0" strike="noStrike">
              <a:solidFill>
                <a:srgbClr val="003366"/>
              </a:solidFill>
              <a:latin typeface="Helvetica Neue"/>
              <a:ea typeface="Helvetica Neue"/>
              <a:cs typeface="Helvetica Neue"/>
            </a:rPr>
            <a:t>under study</a:t>
          </a:r>
        </a:p>
      </cdr:txBody>
    </cdr:sp>
  </cdr:relSizeAnchor>
  <cdr:relSizeAnchor xmlns:cdr="http://schemas.openxmlformats.org/drawingml/2006/chartDrawing">
    <cdr:from>
      <cdr:x>0.13691</cdr:x>
      <cdr:y>0.04819</cdr:y>
    </cdr:from>
    <cdr:to>
      <cdr:x>0.56043</cdr:x>
      <cdr:y>0.1446</cdr:y>
    </cdr:to>
    <cdr:sp macro="" textlink="">
      <cdr:nvSpPr>
        <cdr:cNvPr id="6" name="Text Box -10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74030" y="281062"/>
          <a:ext cx="3631650" cy="56221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1" i="0" strike="noStrike">
              <a:solidFill>
                <a:srgbClr val="003366"/>
              </a:solidFill>
              <a:latin typeface="Helvetica Neue"/>
              <a:ea typeface="Helvetica Neue"/>
              <a:cs typeface="Helvetica Neue"/>
            </a:rPr>
            <a:t>Solid lines: historical performance</a:t>
          </a:r>
        </a:p>
        <a:p xmlns:a="http://schemas.openxmlformats.org/drawingml/2006/main">
          <a:pPr algn="l" rtl="0">
            <a:defRPr sz="1000"/>
          </a:pPr>
          <a:r>
            <a:rPr lang="en-US" sz="1050" b="1" i="0" strike="noStrike">
              <a:solidFill>
                <a:srgbClr val="003366"/>
              </a:solidFill>
              <a:latin typeface="Helvetica Neue"/>
              <a:ea typeface="Helvetica Neue"/>
              <a:cs typeface="Helvetica Neue"/>
            </a:rPr>
            <a:t>Dashed lines: enacted targets </a:t>
          </a:r>
        </a:p>
        <a:p xmlns:a="http://schemas.openxmlformats.org/drawingml/2006/main">
          <a:pPr algn="l" rtl="0">
            <a:defRPr sz="1000"/>
          </a:pPr>
          <a:r>
            <a:rPr lang="en-US" sz="1050" b="1" i="0" strike="noStrike">
              <a:solidFill>
                <a:srgbClr val="003366"/>
              </a:solidFill>
              <a:latin typeface="Helvetica Neue"/>
              <a:ea typeface="Helvetica Neue"/>
              <a:cs typeface="Helvetica Neue"/>
            </a:rPr>
            <a:t>Dotted lines: proposed targets or targets</a:t>
          </a:r>
          <a:r>
            <a:rPr lang="en-US" sz="1050" b="1" i="0" strike="noStrike" baseline="0">
              <a:solidFill>
                <a:srgbClr val="003366"/>
              </a:solidFill>
              <a:latin typeface="Helvetica Neue"/>
              <a:ea typeface="Helvetica Neue"/>
              <a:cs typeface="Helvetica Neue"/>
            </a:rPr>
            <a:t> </a:t>
          </a:r>
          <a:r>
            <a:rPr lang="en-US" sz="1050" b="1" i="0" strike="noStrike">
              <a:solidFill>
                <a:srgbClr val="003366"/>
              </a:solidFill>
              <a:latin typeface="Helvetica Neue"/>
              <a:ea typeface="Helvetica Neue"/>
              <a:cs typeface="Helvetica Neue"/>
            </a:rPr>
            <a:t>under study</a:t>
          </a:r>
        </a:p>
      </cdr:txBody>
    </cdr:sp>
  </cdr:relSizeAnchor>
  <cdr:relSizeAnchor xmlns:cdr="http://schemas.openxmlformats.org/drawingml/2006/chartDrawing">
    <cdr:from>
      <cdr:x>0.13691</cdr:x>
      <cdr:y>0.04819</cdr:y>
    </cdr:from>
    <cdr:to>
      <cdr:x>0.56043</cdr:x>
      <cdr:y>0.1446</cdr:y>
    </cdr:to>
    <cdr:sp macro="" textlink="">
      <cdr:nvSpPr>
        <cdr:cNvPr id="8" name="Text Box -10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74030" y="281062"/>
          <a:ext cx="3631650" cy="56221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1" i="0" strike="noStrike">
              <a:solidFill>
                <a:srgbClr val="003366"/>
              </a:solidFill>
              <a:latin typeface="Helvetica Neue"/>
              <a:ea typeface="Helvetica Neue"/>
              <a:cs typeface="Helvetica Neue"/>
            </a:rPr>
            <a:t>Solid lines: historical performance</a:t>
          </a:r>
        </a:p>
        <a:p xmlns:a="http://schemas.openxmlformats.org/drawingml/2006/main">
          <a:pPr algn="l" rtl="0">
            <a:defRPr sz="1000"/>
          </a:pPr>
          <a:r>
            <a:rPr lang="en-US" sz="1050" b="1" i="0" strike="noStrike">
              <a:solidFill>
                <a:srgbClr val="003366"/>
              </a:solidFill>
              <a:latin typeface="Helvetica Neue"/>
              <a:ea typeface="Helvetica Neue"/>
              <a:cs typeface="Helvetica Neue"/>
            </a:rPr>
            <a:t>Dashed lines: enacted targets </a:t>
          </a:r>
        </a:p>
        <a:p xmlns:a="http://schemas.openxmlformats.org/drawingml/2006/main">
          <a:pPr algn="l" rtl="0">
            <a:defRPr sz="1000"/>
          </a:pPr>
          <a:r>
            <a:rPr lang="en-US" sz="1050" b="1" i="0" strike="noStrike">
              <a:solidFill>
                <a:srgbClr val="003366"/>
              </a:solidFill>
              <a:latin typeface="Helvetica Neue"/>
              <a:ea typeface="Helvetica Neue"/>
              <a:cs typeface="Helvetica Neue"/>
            </a:rPr>
            <a:t>Dotted lines: proposed targets or targets</a:t>
          </a:r>
          <a:r>
            <a:rPr lang="en-US" sz="1050" b="1" i="0" strike="noStrike" baseline="0">
              <a:solidFill>
                <a:srgbClr val="003366"/>
              </a:solidFill>
              <a:latin typeface="Helvetica Neue"/>
              <a:ea typeface="Helvetica Neue"/>
              <a:cs typeface="Helvetica Neue"/>
            </a:rPr>
            <a:t> </a:t>
          </a:r>
          <a:r>
            <a:rPr lang="en-US" sz="1050" b="1" i="0" strike="noStrike">
              <a:solidFill>
                <a:srgbClr val="003366"/>
              </a:solidFill>
              <a:latin typeface="Helvetica Neue"/>
              <a:ea typeface="Helvetica Neue"/>
              <a:cs typeface="Helvetica Neue"/>
            </a:rPr>
            <a:t>under study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ICCT 2011">
  <a:themeElements>
    <a:clrScheme name="ICCT 2011">
      <a:dk1>
        <a:sysClr val="windowText" lastClr="000000"/>
      </a:dk1>
      <a:lt1>
        <a:sysClr val="window" lastClr="FFFFFF"/>
      </a:lt1>
      <a:dk2>
        <a:srgbClr val="45555F"/>
      </a:dk2>
      <a:lt2>
        <a:srgbClr val="DED5B3"/>
      </a:lt2>
      <a:accent1>
        <a:srgbClr val="4E3227"/>
      </a:accent1>
      <a:accent2>
        <a:srgbClr val="007A94"/>
      </a:accent2>
      <a:accent3>
        <a:srgbClr val="D6492A"/>
      </a:accent3>
      <a:accent4>
        <a:srgbClr val="642566"/>
      </a:accent4>
      <a:accent5>
        <a:srgbClr val="6C953C"/>
      </a:accent5>
      <a:accent6>
        <a:srgbClr val="F4AF00"/>
      </a:accent6>
      <a:hlink>
        <a:srgbClr val="007A94"/>
      </a:hlink>
      <a:folHlink>
        <a:srgbClr val="6C953C"/>
      </a:folHlink>
    </a:clrScheme>
    <a:fontScheme name="Custom 1">
      <a:majorFont>
        <a:latin typeface="Helvetica"/>
        <a:ea typeface="ＭＳ Ｐゴシック"/>
        <a:cs typeface="ＭＳ Ｐゴシック"/>
      </a:majorFont>
      <a:minorFont>
        <a:latin typeface="Helvetica"/>
        <a:ea typeface="ＭＳ Ｐゴシック"/>
        <a:cs typeface="ＭＳ Ｐゴシック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charset="0"/>
            <a:ea typeface="ＭＳ Ｐゴシック" charset="-128"/>
            <a:cs typeface="ＭＳ Ｐゴシック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charset="0"/>
            <a:ea typeface="ＭＳ Ｐゴシック" charset="-128"/>
            <a:cs typeface="ＭＳ Ｐゴシック" charset="-128"/>
          </a:defRPr>
        </a:defPPr>
      </a:lstStyle>
    </a:lnDef>
  </a:objectDefaults>
  <a:extraClrSchemeLst>
    <a:extraClrScheme>
      <a:clrScheme name="PresentationTemplate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PresentationTemplate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PresentationTemplate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PresentationTemplate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PresentationTemplate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PresentationTemplate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PresentationTemplate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PresentationTemplate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PresentationTemplate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PresentationTemplate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PresentationTemplate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PresentationTemplate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AI115"/>
  <sheetViews>
    <sheetView showGridLines="0" topLeftCell="W65" workbookViewId="0">
      <selection activeCell="X75" sqref="X75"/>
    </sheetView>
  </sheetViews>
  <sheetFormatPr baseColWidth="10" defaultColWidth="10.7109375" defaultRowHeight="12" x14ac:dyDescent="0"/>
  <cols>
    <col min="1" max="13" width="10.7109375" style="1"/>
    <col min="14" max="14" width="10.7109375" style="1" customWidth="1"/>
    <col min="15" max="15" width="12.28515625" style="1" customWidth="1"/>
    <col min="16" max="16" width="10.7109375" style="1" customWidth="1"/>
    <col min="17" max="17" width="14.140625" style="1" customWidth="1"/>
    <col min="18" max="16384" width="10.7109375" style="1"/>
  </cols>
  <sheetData>
    <row r="1" spans="1:35" ht="14" customHeight="1">
      <c r="A1" s="5"/>
      <c r="B1" s="5"/>
      <c r="C1" s="5"/>
      <c r="D1" s="5"/>
      <c r="E1" s="5"/>
      <c r="F1" s="5"/>
      <c r="G1" s="5"/>
      <c r="H1" s="5"/>
      <c r="I1" s="4"/>
    </row>
    <row r="2" spans="1:35" ht="14" customHeight="1">
      <c r="A2" s="1" t="s">
        <v>45</v>
      </c>
      <c r="B2" s="50" t="s">
        <v>41</v>
      </c>
      <c r="C2" s="5"/>
      <c r="D2" s="5"/>
      <c r="E2" s="5"/>
      <c r="F2" s="5"/>
      <c r="G2" s="5"/>
      <c r="H2" s="5"/>
      <c r="I2" s="4"/>
      <c r="Q2" s="37" t="b">
        <v>0</v>
      </c>
    </row>
    <row r="3" spans="1:35" ht="14" customHeight="1">
      <c r="B3" s="51" t="s">
        <v>42</v>
      </c>
      <c r="C3" s="5"/>
      <c r="D3" s="5"/>
      <c r="E3" s="5"/>
      <c r="F3" s="5"/>
      <c r="G3" s="5"/>
      <c r="H3" s="5"/>
      <c r="I3" s="4"/>
      <c r="Q3" s="37"/>
    </row>
    <row r="4" spans="1:35" ht="14" customHeight="1">
      <c r="B4" s="52" t="s">
        <v>43</v>
      </c>
      <c r="C4" s="5"/>
      <c r="D4" s="5"/>
      <c r="E4" s="5"/>
      <c r="F4" s="5"/>
      <c r="G4" s="5"/>
      <c r="H4" s="5"/>
      <c r="I4" s="4"/>
      <c r="Q4" s="37"/>
    </row>
    <row r="5" spans="1:35" ht="14" customHeight="1">
      <c r="B5" s="53" t="s">
        <v>0</v>
      </c>
      <c r="C5" s="5"/>
      <c r="D5" s="5"/>
      <c r="E5" s="5"/>
      <c r="F5" s="5"/>
      <c r="G5" s="5"/>
      <c r="H5" s="5"/>
      <c r="I5" s="4"/>
      <c r="Q5" s="37"/>
    </row>
    <row r="6" spans="1:35" ht="14" customHeight="1">
      <c r="B6" s="54" t="s">
        <v>44</v>
      </c>
      <c r="C6" s="5"/>
      <c r="D6" s="5"/>
      <c r="E6" s="5"/>
      <c r="F6" s="5"/>
      <c r="G6" s="5"/>
      <c r="H6" s="5"/>
      <c r="I6" s="4"/>
      <c r="Q6" s="37"/>
    </row>
    <row r="7" spans="1:35" ht="14" customHeight="1">
      <c r="B7" s="55"/>
      <c r="C7" s="5"/>
      <c r="D7" s="5"/>
      <c r="E7" s="5"/>
      <c r="F7" s="5"/>
      <c r="G7" s="5"/>
      <c r="H7" s="5"/>
      <c r="I7" s="5"/>
      <c r="J7" s="4"/>
      <c r="R7" s="37"/>
    </row>
    <row r="8" spans="1:35" ht="14" customHeight="1">
      <c r="A8" s="5" t="s">
        <v>20</v>
      </c>
      <c r="B8" s="5"/>
      <c r="C8" s="5"/>
      <c r="D8" s="5"/>
      <c r="E8" s="5"/>
      <c r="F8" s="5"/>
      <c r="G8" s="5"/>
      <c r="H8" s="5"/>
      <c r="I8" s="5"/>
      <c r="J8" s="4"/>
      <c r="U8" s="5"/>
    </row>
    <row r="9" spans="1:35" ht="14" customHeight="1">
      <c r="A9" s="5"/>
      <c r="B9" s="5"/>
      <c r="C9" s="5"/>
      <c r="D9" s="5"/>
      <c r="E9" s="5"/>
      <c r="F9" s="5"/>
      <c r="G9" s="5"/>
      <c r="H9" s="5"/>
      <c r="I9" s="5"/>
      <c r="J9" s="4"/>
    </row>
    <row r="10" spans="1:35" ht="14" customHeight="1" thickBot="1">
      <c r="A10" s="5"/>
      <c r="B10" s="5"/>
      <c r="C10" s="5"/>
      <c r="D10" s="5"/>
      <c r="E10" s="5"/>
      <c r="F10" s="5"/>
      <c r="G10" s="5"/>
      <c r="H10" s="5"/>
      <c r="I10" s="5"/>
      <c r="J10" s="4"/>
    </row>
    <row r="11" spans="1:35" ht="30" customHeight="1">
      <c r="A11" s="13"/>
      <c r="B11" s="14" t="s">
        <v>27</v>
      </c>
      <c r="C11" s="14" t="s">
        <v>23</v>
      </c>
      <c r="D11" s="14" t="s">
        <v>26</v>
      </c>
      <c r="E11" s="14" t="s">
        <v>24</v>
      </c>
      <c r="F11" s="14" t="s">
        <v>28</v>
      </c>
      <c r="G11" s="14" t="s">
        <v>25</v>
      </c>
      <c r="H11" s="14" t="s">
        <v>11</v>
      </c>
      <c r="I11" s="14" t="s">
        <v>13</v>
      </c>
      <c r="J11" s="14" t="s">
        <v>14</v>
      </c>
      <c r="K11" s="14" t="s">
        <v>15</v>
      </c>
      <c r="L11" s="14" t="s">
        <v>30</v>
      </c>
      <c r="M11" s="92" t="s">
        <v>32</v>
      </c>
      <c r="N11" s="92" t="s">
        <v>82</v>
      </c>
      <c r="O11" s="92" t="s">
        <v>75</v>
      </c>
      <c r="P11" s="14" t="s">
        <v>102</v>
      </c>
      <c r="Q11" s="14" t="s">
        <v>89</v>
      </c>
      <c r="R11" s="14" t="s">
        <v>91</v>
      </c>
      <c r="S11" s="14" t="s">
        <v>92</v>
      </c>
      <c r="T11" s="92" t="s">
        <v>93</v>
      </c>
      <c r="U11" s="92" t="s">
        <v>98</v>
      </c>
      <c r="V11" s="92" t="s">
        <v>100</v>
      </c>
      <c r="W11" s="92" t="s">
        <v>99</v>
      </c>
      <c r="X11" s="14" t="s">
        <v>90</v>
      </c>
      <c r="AC11" s="38"/>
      <c r="AD11" s="38"/>
      <c r="AE11" s="38"/>
      <c r="AF11" s="38"/>
      <c r="AG11" s="38"/>
      <c r="AH11" s="38"/>
      <c r="AI11" s="38"/>
    </row>
    <row r="12" spans="1:35" s="3" customFormat="1">
      <c r="A12" s="10">
        <v>1995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16"/>
      <c r="R12" s="2"/>
      <c r="S12" s="2"/>
      <c r="T12" s="2"/>
      <c r="W12" s="2"/>
      <c r="X12" s="104"/>
      <c r="AC12" s="18"/>
      <c r="AD12" s="18"/>
      <c r="AE12" s="18"/>
      <c r="AF12" s="18"/>
      <c r="AG12" s="18"/>
      <c r="AH12" s="18"/>
      <c r="AI12" s="18"/>
    </row>
    <row r="13" spans="1:35" s="3" customFormat="1">
      <c r="A13" s="10">
        <v>1996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16"/>
      <c r="R13" s="2"/>
      <c r="S13" s="2"/>
      <c r="T13" s="2"/>
      <c r="W13" s="2"/>
      <c r="X13" s="104"/>
      <c r="AC13" s="31"/>
      <c r="AD13" s="31"/>
      <c r="AE13" s="31"/>
      <c r="AF13" s="31"/>
      <c r="AG13" s="31"/>
      <c r="AH13" s="31"/>
      <c r="AI13" s="31"/>
    </row>
    <row r="14" spans="1:35" s="3" customFormat="1">
      <c r="A14" s="10">
        <v>1997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16"/>
      <c r="R14" s="2"/>
      <c r="S14" s="2"/>
      <c r="T14" s="2"/>
      <c r="W14" s="2"/>
      <c r="X14" s="104"/>
      <c r="AC14" s="31"/>
      <c r="AD14" s="31"/>
      <c r="AE14" s="31"/>
      <c r="AF14" s="31"/>
      <c r="AG14" s="31"/>
      <c r="AH14" s="31"/>
      <c r="AI14" s="31"/>
    </row>
    <row r="15" spans="1:35" s="3" customFormat="1">
      <c r="A15" s="10">
        <v>1998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6"/>
      <c r="R15" s="2"/>
      <c r="S15" s="2"/>
      <c r="T15" s="2"/>
      <c r="W15" s="2"/>
      <c r="X15" s="104"/>
      <c r="AC15" s="31"/>
      <c r="AD15" s="31"/>
      <c r="AE15" s="31"/>
      <c r="AF15" s="31"/>
      <c r="AG15" s="31"/>
      <c r="AH15" s="31"/>
      <c r="AI15" s="31"/>
    </row>
    <row r="16" spans="1:35" s="3" customFormat="1">
      <c r="A16" s="10">
        <v>1999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16"/>
      <c r="R16" s="2"/>
      <c r="S16" s="2"/>
      <c r="T16" s="2"/>
      <c r="W16" s="2"/>
      <c r="X16" s="104"/>
      <c r="AC16" s="31"/>
      <c r="AD16" s="31"/>
      <c r="AE16" s="31"/>
      <c r="AF16" s="31"/>
      <c r="AG16" s="31"/>
      <c r="AH16" s="31"/>
      <c r="AI16" s="31"/>
    </row>
    <row r="17" spans="1:35" s="3" customFormat="1">
      <c r="A17" s="10">
        <v>2000</v>
      </c>
      <c r="B17" s="19">
        <v>258.66931022804653</v>
      </c>
      <c r="C17" s="19">
        <v>224.234621498732</v>
      </c>
      <c r="D17" s="2"/>
      <c r="E17" s="2"/>
      <c r="F17" s="19">
        <v>247.43723265468219</v>
      </c>
      <c r="G17" s="19">
        <v>204.35120486783595</v>
      </c>
      <c r="H17" s="19">
        <v>172.2</v>
      </c>
      <c r="I17" s="19">
        <v>169.25297517194386</v>
      </c>
      <c r="J17" s="2"/>
      <c r="K17" s="2"/>
      <c r="L17" s="2"/>
      <c r="M17" s="2"/>
      <c r="N17" s="2"/>
      <c r="O17" s="2"/>
      <c r="P17" s="2"/>
      <c r="Q17" s="16"/>
      <c r="R17" s="19">
        <v>308.05396348546532</v>
      </c>
      <c r="S17" s="19">
        <v>300.26141209798249</v>
      </c>
      <c r="T17" s="2"/>
      <c r="W17" s="2"/>
      <c r="X17" s="104"/>
      <c r="AC17" s="31"/>
      <c r="AD17" s="31"/>
      <c r="AE17" s="31"/>
      <c r="AF17" s="31"/>
      <c r="AG17" s="31"/>
      <c r="AH17" s="31"/>
      <c r="AI17" s="31"/>
    </row>
    <row r="18" spans="1:35" s="3" customFormat="1">
      <c r="A18" s="10">
        <v>2001</v>
      </c>
      <c r="B18" s="19">
        <v>259.83495655955369</v>
      </c>
      <c r="C18" s="19">
        <v>222.48077584089887</v>
      </c>
      <c r="D18" s="2"/>
      <c r="E18" s="2"/>
      <c r="F18" s="19">
        <v>246.1295455437733</v>
      </c>
      <c r="G18" s="19">
        <v>204.35120486783595</v>
      </c>
      <c r="H18" s="19">
        <v>169.7</v>
      </c>
      <c r="I18" s="19">
        <v>163.64868167454952</v>
      </c>
      <c r="J18" s="2"/>
      <c r="K18" s="2"/>
      <c r="L18" s="2"/>
      <c r="M18" s="2"/>
      <c r="N18" s="2"/>
      <c r="O18" s="2"/>
      <c r="P18" s="2"/>
      <c r="Q18" s="16"/>
      <c r="R18" s="19">
        <v>314.66983582754386</v>
      </c>
      <c r="S18" s="19">
        <v>297.31604656509285</v>
      </c>
      <c r="T18" s="2"/>
      <c r="W18" s="25"/>
      <c r="X18" s="103"/>
      <c r="AC18" s="31"/>
      <c r="AD18" s="31"/>
      <c r="AE18" s="31"/>
      <c r="AF18" s="31"/>
      <c r="AG18" s="31"/>
      <c r="AH18" s="31"/>
      <c r="AI18" s="31"/>
    </row>
    <row r="19" spans="1:35">
      <c r="A19" s="10">
        <v>2002</v>
      </c>
      <c r="B19" s="19">
        <v>261.0106786510824</v>
      </c>
      <c r="C19" s="19">
        <v>219.05053135361194</v>
      </c>
      <c r="D19" s="19">
        <v>261.0106786510824</v>
      </c>
      <c r="E19" s="19">
        <v>218.0555419011603</v>
      </c>
      <c r="F19" s="19">
        <v>244.71280672780486</v>
      </c>
      <c r="G19" s="19">
        <v>201.49147328066624</v>
      </c>
      <c r="H19" s="19">
        <v>167.2</v>
      </c>
      <c r="I19" s="19">
        <v>157.41358523786781</v>
      </c>
      <c r="J19" s="19">
        <v>212.88864158520477</v>
      </c>
      <c r="K19" s="19" t="e">
        <v>#N/A</v>
      </c>
      <c r="L19" s="25"/>
      <c r="M19" s="25"/>
      <c r="N19" s="25"/>
      <c r="O19" s="25"/>
      <c r="P19" s="19">
        <v>252.4</v>
      </c>
      <c r="Q19" s="17"/>
      <c r="R19" s="19">
        <v>314.66983582754386</v>
      </c>
      <c r="S19" s="19">
        <v>297.31604656509285</v>
      </c>
      <c r="T19" s="25"/>
      <c r="W19" s="25"/>
      <c r="X19" s="103"/>
      <c r="AC19" s="31"/>
      <c r="AD19" s="31"/>
      <c r="AE19" s="31"/>
      <c r="AF19" s="31"/>
      <c r="AG19" s="31"/>
      <c r="AH19" s="31"/>
      <c r="AI19" s="31"/>
    </row>
    <row r="20" spans="1:35">
      <c r="A20" s="10">
        <v>2003</v>
      </c>
      <c r="B20" s="19">
        <v>258.66931022804653</v>
      </c>
      <c r="C20" s="19">
        <v>215.71985667461132</v>
      </c>
      <c r="D20" s="19" t="e">
        <v>#N/A</v>
      </c>
      <c r="E20" s="19" t="e">
        <v>#N/A</v>
      </c>
      <c r="F20" s="19">
        <v>239.9889300232629</v>
      </c>
      <c r="G20" s="19">
        <v>198.63487682613291</v>
      </c>
      <c r="H20" s="19">
        <v>165.5</v>
      </c>
      <c r="I20" s="19">
        <v>156.42222527610122</v>
      </c>
      <c r="J20" s="19" t="e">
        <v>#N/A</v>
      </c>
      <c r="K20" s="19">
        <v>231.99505074003173</v>
      </c>
      <c r="L20" s="25"/>
      <c r="M20" s="25"/>
      <c r="N20" s="25"/>
      <c r="O20" s="25"/>
      <c r="P20" s="19">
        <v>249.5</v>
      </c>
      <c r="Q20" s="17"/>
      <c r="R20" s="19">
        <v>308.05396348546532</v>
      </c>
      <c r="S20" s="19">
        <v>291.43191931760907</v>
      </c>
      <c r="T20" s="25"/>
      <c r="W20" s="25"/>
      <c r="X20" s="103"/>
      <c r="AC20" s="31"/>
      <c r="AD20" s="31"/>
      <c r="AE20" s="31"/>
      <c r="AF20" s="31"/>
      <c r="AG20" s="31"/>
      <c r="AH20" s="31"/>
      <c r="AI20" s="31"/>
    </row>
    <row r="21" spans="1:35">
      <c r="A21" s="10">
        <v>2004</v>
      </c>
      <c r="B21" s="19">
        <v>262.19660580950546</v>
      </c>
      <c r="C21" s="19">
        <v>217.37301681048794</v>
      </c>
      <c r="D21" s="19" t="e">
        <v>#N/A</v>
      </c>
      <c r="E21" s="19" t="e">
        <v>#N/A</v>
      </c>
      <c r="F21" s="19">
        <v>237.49221958084956</v>
      </c>
      <c r="G21" s="19">
        <v>195.78145675834671</v>
      </c>
      <c r="H21" s="19">
        <v>163.4</v>
      </c>
      <c r="I21" s="19">
        <v>153.52477878053088</v>
      </c>
      <c r="J21" s="19" t="e">
        <v>#N/A</v>
      </c>
      <c r="K21" s="19">
        <v>218.28464971104722</v>
      </c>
      <c r="L21" s="25"/>
      <c r="M21" s="25"/>
      <c r="N21" s="25"/>
      <c r="O21" s="25"/>
      <c r="P21" s="19">
        <v>246.5</v>
      </c>
      <c r="Q21" s="17"/>
      <c r="R21" s="19">
        <v>311.32830875050081</v>
      </c>
      <c r="S21" s="19">
        <v>288.49319824419143</v>
      </c>
      <c r="T21" s="25"/>
      <c r="V21" s="113">
        <v>154</v>
      </c>
      <c r="W21" s="25"/>
      <c r="X21" s="103"/>
      <c r="AC21" s="31"/>
      <c r="AD21" s="31"/>
      <c r="AE21" s="31"/>
      <c r="AF21" s="31"/>
      <c r="AG21" s="31"/>
      <c r="AH21" s="31"/>
      <c r="AI21" s="31"/>
    </row>
    <row r="22" spans="1:35">
      <c r="A22" s="10">
        <v>2005</v>
      </c>
      <c r="B22" s="19">
        <v>252.98783798976413</v>
      </c>
      <c r="C22" s="19">
        <v>212.48453789922925</v>
      </c>
      <c r="D22" s="19" t="e">
        <v>#N/A</v>
      </c>
      <c r="E22" s="19" t="e">
        <v>#N/A</v>
      </c>
      <c r="F22" s="19">
        <v>233.8441972262419</v>
      </c>
      <c r="G22" s="19">
        <v>192.93125543162444</v>
      </c>
      <c r="H22" s="19">
        <v>162.4</v>
      </c>
      <c r="I22" s="19">
        <v>152.58368024415134</v>
      </c>
      <c r="J22" s="19" t="e">
        <v>#N/A</v>
      </c>
      <c r="K22" s="19">
        <v>214.05261884531112</v>
      </c>
      <c r="L22" s="25"/>
      <c r="M22" s="25"/>
      <c r="N22" s="25"/>
      <c r="O22" s="25"/>
      <c r="P22" s="19">
        <v>240.5</v>
      </c>
      <c r="Q22" s="17">
        <v>231</v>
      </c>
      <c r="R22" s="19">
        <v>303.26410472925386</v>
      </c>
      <c r="S22" s="19">
        <v>282.62254566059892</v>
      </c>
      <c r="T22" s="25"/>
      <c r="V22" s="19" t="e">
        <v>#N/A</v>
      </c>
      <c r="W22" s="25"/>
      <c r="X22" s="103">
        <v>285.15392725669835</v>
      </c>
      <c r="AC22" s="31"/>
      <c r="AD22" s="31"/>
      <c r="AE22" s="31"/>
      <c r="AF22" s="31"/>
      <c r="AG22" s="31"/>
      <c r="AH22" s="31"/>
      <c r="AI22" s="31"/>
    </row>
    <row r="23" spans="1:35">
      <c r="A23" s="10">
        <v>2006</v>
      </c>
      <c r="B23" s="19">
        <v>248.61160180986141</v>
      </c>
      <c r="C23" s="19">
        <v>214.09053187812194</v>
      </c>
      <c r="D23" s="19" t="e">
        <v>#N/A</v>
      </c>
      <c r="E23" s="19" t="e">
        <v>#N/A</v>
      </c>
      <c r="F23" s="19">
        <v>234.81978219559966</v>
      </c>
      <c r="G23" s="19">
        <v>195.78145675834671</v>
      </c>
      <c r="H23" s="19">
        <v>161.30000000000001</v>
      </c>
      <c r="I23" s="19">
        <v>148.93662927779854</v>
      </c>
      <c r="J23" s="19">
        <v>188.35153141347425</v>
      </c>
      <c r="K23" s="19">
        <v>212.53269076864891</v>
      </c>
      <c r="L23" s="19">
        <v>153</v>
      </c>
      <c r="M23" s="25"/>
      <c r="N23" s="25"/>
      <c r="O23" s="25"/>
      <c r="P23" s="19">
        <v>230.3</v>
      </c>
      <c r="Q23" s="17">
        <v>223</v>
      </c>
      <c r="R23" s="19">
        <v>297.09492840547563</v>
      </c>
      <c r="S23" s="19">
        <v>279.69065712490936</v>
      </c>
      <c r="T23" s="25"/>
      <c r="V23" s="19" t="e">
        <v>#N/A</v>
      </c>
      <c r="W23" s="25"/>
      <c r="X23" s="103">
        <v>265.00810675501117</v>
      </c>
      <c r="AC23" s="31"/>
      <c r="AD23" s="31"/>
      <c r="AE23" s="31"/>
      <c r="AF23" s="31"/>
      <c r="AG23" s="31"/>
      <c r="AH23" s="31"/>
      <c r="AI23" s="31"/>
    </row>
    <row r="24" spans="1:35">
      <c r="A24" s="10">
        <v>2007</v>
      </c>
      <c r="B24" s="19">
        <v>242.31202500542716</v>
      </c>
      <c r="C24" s="19">
        <v>207.04032895866055</v>
      </c>
      <c r="D24" s="19" t="e">
        <v>#N/A</v>
      </c>
      <c r="E24" s="19" t="e">
        <v>#N/A</v>
      </c>
      <c r="F24" s="19">
        <v>226.19975527974862</v>
      </c>
      <c r="G24" s="19">
        <v>187.24068418976364</v>
      </c>
      <c r="H24" s="19">
        <v>158.69999999999999</v>
      </c>
      <c r="I24" s="19">
        <v>147.18043829058954</v>
      </c>
      <c r="J24" s="19" t="e">
        <v>#N/A</v>
      </c>
      <c r="K24" s="19">
        <v>206.65367149799732</v>
      </c>
      <c r="L24" s="19" t="e">
        <v>#N/A</v>
      </c>
      <c r="M24" s="25"/>
      <c r="N24" s="25"/>
      <c r="O24" s="25"/>
      <c r="P24" s="19">
        <v>226.4</v>
      </c>
      <c r="Q24" s="17">
        <v>219</v>
      </c>
      <c r="R24" s="19">
        <v>294.09948957067604</v>
      </c>
      <c r="S24" s="19">
        <v>270.909009152191</v>
      </c>
      <c r="T24" s="25"/>
      <c r="V24" s="19" t="e">
        <v>#N/A</v>
      </c>
      <c r="W24" s="25"/>
      <c r="X24" s="103">
        <v>261.20841537317807</v>
      </c>
      <c r="AC24" s="31"/>
      <c r="AD24" s="31"/>
      <c r="AE24" s="31"/>
      <c r="AF24" s="31"/>
      <c r="AG24" s="31"/>
      <c r="AH24" s="31"/>
      <c r="AI24" s="31"/>
    </row>
    <row r="25" spans="1:35">
      <c r="A25" s="10">
        <v>2008</v>
      </c>
      <c r="B25" s="19">
        <v>237.2908901560352</v>
      </c>
      <c r="C25" s="19">
        <v>204.7878284392666</v>
      </c>
      <c r="D25" s="19">
        <v>236</v>
      </c>
      <c r="E25" s="19">
        <v>199.80563108436425</v>
      </c>
      <c r="F25" s="19">
        <v>216.00522002470987</v>
      </c>
      <c r="G25" s="19">
        <v>184.40040489815715</v>
      </c>
      <c r="H25" s="19">
        <v>153.6</v>
      </c>
      <c r="I25" s="19">
        <v>140.56728482445538</v>
      </c>
      <c r="J25" s="19">
        <v>185.26686613474243</v>
      </c>
      <c r="K25" s="19">
        <v>198.20678473389987</v>
      </c>
      <c r="L25" s="19" t="e">
        <v>#N/A</v>
      </c>
      <c r="M25" s="25">
        <v>223.3080959859775</v>
      </c>
      <c r="N25" s="25">
        <v>185.61725389813401</v>
      </c>
      <c r="O25" s="25"/>
      <c r="P25" s="19">
        <v>222.4</v>
      </c>
      <c r="Q25" s="17">
        <v>215</v>
      </c>
      <c r="R25" s="19">
        <v>285.45000386826933</v>
      </c>
      <c r="S25" s="19">
        <v>253.41091374392562</v>
      </c>
      <c r="T25" s="25">
        <v>279.22809912338823</v>
      </c>
      <c r="V25" s="19" t="e">
        <v>#N/A</v>
      </c>
      <c r="W25" s="2"/>
      <c r="X25" s="103">
        <v>253.9998088924398</v>
      </c>
      <c r="AC25" s="31"/>
      <c r="AD25" s="31"/>
      <c r="AE25" s="31"/>
      <c r="AF25" s="31"/>
      <c r="AG25" s="31"/>
      <c r="AH25" s="31"/>
      <c r="AI25" s="31"/>
    </row>
    <row r="26" spans="1:35">
      <c r="A26" s="10">
        <v>2009</v>
      </c>
      <c r="B26" s="19">
        <v>219.8985878429622</v>
      </c>
      <c r="C26" s="19">
        <v>194.19295275254382</v>
      </c>
      <c r="D26" s="20" t="e">
        <v>#N/A</v>
      </c>
      <c r="E26" s="20" t="e">
        <v>#N/A</v>
      </c>
      <c r="F26" s="19">
        <v>207.60251352078492</v>
      </c>
      <c r="G26" s="19">
        <v>175.9001632770478</v>
      </c>
      <c r="H26" s="21">
        <v>145.69999999999999</v>
      </c>
      <c r="I26" s="19">
        <v>129.03862015716541</v>
      </c>
      <c r="J26" s="21" t="e">
        <v>#N/A</v>
      </c>
      <c r="K26" s="19">
        <v>184.12974823042879</v>
      </c>
      <c r="L26" s="19">
        <v>141</v>
      </c>
      <c r="M26" s="25">
        <v>220.45646251481267</v>
      </c>
      <c r="N26" s="25">
        <v>181.22673821887093</v>
      </c>
      <c r="O26" s="25"/>
      <c r="P26" s="21">
        <v>218.6</v>
      </c>
      <c r="Q26" s="17">
        <v>210</v>
      </c>
      <c r="R26" s="19">
        <v>273.35164446398056</v>
      </c>
      <c r="S26" s="19">
        <v>241.79600658723419</v>
      </c>
      <c r="T26" s="25">
        <v>278.59748888778211</v>
      </c>
      <c r="U26" s="101">
        <v>185</v>
      </c>
      <c r="V26" s="19" t="e">
        <v>#N/A</v>
      </c>
      <c r="W26" s="2"/>
      <c r="X26" s="103">
        <v>253.21293618619438</v>
      </c>
      <c r="AC26" s="31"/>
      <c r="AD26" s="31"/>
      <c r="AE26" s="31"/>
      <c r="AF26" s="31"/>
      <c r="AG26" s="31"/>
      <c r="AH26" s="31"/>
      <c r="AI26" s="31"/>
    </row>
    <row r="27" spans="1:35">
      <c r="A27" s="10">
        <v>2010</v>
      </c>
      <c r="B27" s="19">
        <v>218.20869675697432</v>
      </c>
      <c r="C27" s="19">
        <v>187.6934175250604</v>
      </c>
      <c r="D27" s="20" t="e">
        <v>#N/A</v>
      </c>
      <c r="E27" s="20" t="e">
        <v>#N/A</v>
      </c>
      <c r="F27" s="19">
        <v>199.34511736516433</v>
      </c>
      <c r="G27" s="19">
        <v>175.9001632770478</v>
      </c>
      <c r="H27" s="21">
        <v>140.30000000000001</v>
      </c>
      <c r="I27" s="19">
        <v>127.73454966980555</v>
      </c>
      <c r="J27" s="21">
        <v>180.17249468956408</v>
      </c>
      <c r="K27" s="19">
        <v>174.76654596548039</v>
      </c>
      <c r="L27" s="19">
        <v>138.30000000000001</v>
      </c>
      <c r="M27" s="25">
        <v>210.81642331298036</v>
      </c>
      <c r="N27" s="25">
        <v>176.76577880520662</v>
      </c>
      <c r="O27" s="25"/>
      <c r="P27" s="21">
        <v>212.6</v>
      </c>
      <c r="Q27" s="17">
        <v>205</v>
      </c>
      <c r="R27" s="19">
        <v>269.5340003881696</v>
      </c>
      <c r="S27" s="19">
        <v>224.45385678533137</v>
      </c>
      <c r="T27" s="25">
        <v>268.27897320735076</v>
      </c>
      <c r="U27" s="101">
        <v>180</v>
      </c>
      <c r="V27" s="19" t="e">
        <v>#N/A</v>
      </c>
      <c r="W27" s="19">
        <v>205.51213314303828</v>
      </c>
      <c r="X27" s="103">
        <v>247.62193335672484</v>
      </c>
      <c r="AC27" s="31"/>
      <c r="AD27" s="31"/>
      <c r="AE27" s="31"/>
      <c r="AF27" s="31"/>
      <c r="AG27" s="31"/>
      <c r="AH27" s="31"/>
      <c r="AI27" s="31"/>
    </row>
    <row r="28" spans="1:35">
      <c r="A28" s="10">
        <v>2011</v>
      </c>
      <c r="B28" s="19">
        <v>221</v>
      </c>
      <c r="C28" s="19">
        <v>189.59923672641901</v>
      </c>
      <c r="D28" s="29">
        <v>212</v>
      </c>
      <c r="E28" s="29">
        <v>192</v>
      </c>
      <c r="F28" s="26" t="e">
        <v>#N/A</v>
      </c>
      <c r="G28" s="26" t="e">
        <v>#N/A</v>
      </c>
      <c r="H28" s="21">
        <v>135.69999999999999</v>
      </c>
      <c r="I28" s="21">
        <v>119</v>
      </c>
      <c r="J28" s="21">
        <v>176.19981970937914</v>
      </c>
      <c r="K28" s="19">
        <v>167.22164787212915</v>
      </c>
      <c r="L28" s="19">
        <v>135.6</v>
      </c>
      <c r="M28" s="25">
        <v>199.76055317134026</v>
      </c>
      <c r="N28" s="25">
        <v>171.38267704428171</v>
      </c>
      <c r="O28" s="25"/>
      <c r="P28" s="19">
        <v>206.6</v>
      </c>
      <c r="Q28" s="17">
        <v>198</v>
      </c>
      <c r="R28" s="19">
        <v>263.39286954808978</v>
      </c>
      <c r="S28" s="26" t="e">
        <v>#N/A</v>
      </c>
      <c r="T28" s="25">
        <v>257.03848221567887</v>
      </c>
      <c r="U28" s="101">
        <v>179</v>
      </c>
      <c r="V28" s="19" t="e">
        <v>#N/A</v>
      </c>
      <c r="W28" s="19">
        <v>206.630150539498</v>
      </c>
      <c r="X28" s="103">
        <v>245</v>
      </c>
      <c r="AC28" s="31"/>
      <c r="AD28" s="31"/>
      <c r="AE28" s="31"/>
      <c r="AF28" s="31"/>
      <c r="AG28" s="31"/>
      <c r="AH28" s="31"/>
      <c r="AI28" s="31"/>
    </row>
    <row r="29" spans="1:35">
      <c r="A29" s="10">
        <v>2012</v>
      </c>
      <c r="B29" s="19">
        <v>207</v>
      </c>
      <c r="C29" s="19">
        <v>178</v>
      </c>
      <c r="D29" s="35">
        <v>204.15977912356868</v>
      </c>
      <c r="E29" s="35">
        <v>181.4116679226577</v>
      </c>
      <c r="F29" s="26" t="e">
        <v>#N/A</v>
      </c>
      <c r="G29" s="26" t="e">
        <v>#N/A</v>
      </c>
      <c r="H29" s="21">
        <v>132.19999999999999</v>
      </c>
      <c r="I29" s="21">
        <v>110</v>
      </c>
      <c r="J29" s="21">
        <v>172.46083149273448</v>
      </c>
      <c r="K29" s="29" t="e">
        <v>#N/A</v>
      </c>
      <c r="L29" s="19">
        <v>136.30000000000001</v>
      </c>
      <c r="M29" s="93" t="e">
        <v>#N/A</v>
      </c>
      <c r="N29" s="93" t="e">
        <v>#N/A</v>
      </c>
      <c r="O29" s="25">
        <v>168.5671031615534</v>
      </c>
      <c r="P29" s="19">
        <v>199</v>
      </c>
      <c r="Q29" s="17">
        <v>190</v>
      </c>
      <c r="R29" s="19">
        <v>261</v>
      </c>
      <c r="S29" s="26" t="e">
        <v>#N/A</v>
      </c>
      <c r="T29" s="93" t="e">
        <v>#N/A</v>
      </c>
      <c r="U29" s="101">
        <v>178</v>
      </c>
      <c r="V29" s="19" t="e">
        <v>#N/A</v>
      </c>
      <c r="W29" s="19">
        <v>202.15805698578595</v>
      </c>
      <c r="X29" s="103">
        <v>238</v>
      </c>
      <c r="AC29" s="31"/>
      <c r="AD29" s="31"/>
      <c r="AE29" s="31"/>
      <c r="AF29" s="31"/>
      <c r="AG29" s="31"/>
      <c r="AH29" s="31"/>
      <c r="AI29" s="31"/>
    </row>
    <row r="30" spans="1:35">
      <c r="A30" s="10">
        <v>2013</v>
      </c>
      <c r="B30" s="19">
        <v>203</v>
      </c>
      <c r="C30" s="19">
        <v>175</v>
      </c>
      <c r="D30" s="35">
        <v>197.95043494333251</v>
      </c>
      <c r="E30" s="35">
        <v>176.13984543067238</v>
      </c>
      <c r="F30" s="26" t="e">
        <v>#N/A</v>
      </c>
      <c r="G30" s="20">
        <v>172.38176268118707</v>
      </c>
      <c r="H30" s="21">
        <v>126.95</v>
      </c>
      <c r="I30" s="21" t="e">
        <v>#N/A</v>
      </c>
      <c r="J30" s="21" t="e">
        <v>#N/A</v>
      </c>
      <c r="K30" s="21" t="e">
        <v>#N/A</v>
      </c>
      <c r="L30" s="19" t="e">
        <v>#N/A</v>
      </c>
      <c r="M30" s="30">
        <v>193.14227012302672</v>
      </c>
      <c r="N30" s="30">
        <v>172.00705564800955</v>
      </c>
      <c r="O30" s="93" t="e">
        <v>#N/A</v>
      </c>
      <c r="P30" s="23"/>
      <c r="Q30" s="7"/>
      <c r="R30" s="19">
        <v>256</v>
      </c>
      <c r="S30" s="26" t="e">
        <v>#N/A</v>
      </c>
      <c r="T30" s="30">
        <v>232.52390278018751</v>
      </c>
      <c r="U30" s="19" t="e">
        <v>#N/A</v>
      </c>
      <c r="V30" s="19" t="e">
        <v>#N/A</v>
      </c>
      <c r="W30" s="2"/>
      <c r="X30" s="103"/>
      <c r="AC30" s="31"/>
      <c r="AD30" s="31"/>
      <c r="AE30" s="31"/>
      <c r="AF30" s="31"/>
      <c r="AG30" s="31"/>
      <c r="AH30" s="31"/>
      <c r="AI30" s="31"/>
    </row>
    <row r="31" spans="1:35">
      <c r="A31" s="10">
        <v>2014</v>
      </c>
      <c r="B31" s="29">
        <v>196.01101031018857</v>
      </c>
      <c r="C31" s="29">
        <v>174.21465757598648</v>
      </c>
      <c r="D31" s="35">
        <v>191.58954999571029</v>
      </c>
      <c r="E31" s="35">
        <v>170.12997442012966</v>
      </c>
      <c r="F31" s="29">
        <v>193.22530451093985</v>
      </c>
      <c r="G31" s="29">
        <v>166.00776788974346</v>
      </c>
      <c r="H31" s="21" t="e">
        <v>#N/A</v>
      </c>
      <c r="I31" s="21" t="e">
        <v>#N/A</v>
      </c>
      <c r="J31" s="21" t="e">
        <v>#N/A</v>
      </c>
      <c r="K31" s="21" t="e">
        <v>#N/A</v>
      </c>
      <c r="L31" s="19" t="e">
        <v>#N/A</v>
      </c>
      <c r="M31" s="30">
        <v>188.55905602590914</v>
      </c>
      <c r="N31" s="30">
        <v>167.36781223247925</v>
      </c>
      <c r="O31" s="93" t="e">
        <v>#N/A</v>
      </c>
      <c r="P31" s="23"/>
      <c r="Q31" s="7"/>
      <c r="R31" s="29">
        <v>228.18078956373074</v>
      </c>
      <c r="S31" s="26" t="e">
        <v>#N/A</v>
      </c>
      <c r="T31" s="30">
        <v>227.50612922580842</v>
      </c>
      <c r="U31" s="19" t="e">
        <v>#N/A</v>
      </c>
      <c r="V31" s="19" t="e">
        <v>#N/A</v>
      </c>
      <c r="W31" s="25"/>
      <c r="X31" s="103"/>
      <c r="AC31" s="31"/>
      <c r="AD31" s="31"/>
      <c r="AE31" s="31"/>
      <c r="AF31" s="31"/>
      <c r="AG31" s="31"/>
      <c r="AH31" s="31"/>
      <c r="AI31" s="31"/>
    </row>
    <row r="32" spans="1:35">
      <c r="A32" s="10">
        <v>2015</v>
      </c>
      <c r="B32" s="29">
        <v>187.45625683567906</v>
      </c>
      <c r="C32" s="29">
        <v>167.38462612431817</v>
      </c>
      <c r="D32" s="35">
        <v>181.6378727752095</v>
      </c>
      <c r="E32" s="35">
        <v>161.14640970489702</v>
      </c>
      <c r="F32" s="29">
        <v>183.54923106786904</v>
      </c>
      <c r="G32" s="29">
        <v>157.56384440887609</v>
      </c>
      <c r="H32" s="21" t="e">
        <v>#N/A</v>
      </c>
      <c r="I32" s="21" t="e">
        <v>#N/A</v>
      </c>
      <c r="J32" s="29">
        <v>161</v>
      </c>
      <c r="K32" s="29">
        <v>153</v>
      </c>
      <c r="L32" s="19" t="e">
        <v>#N/A</v>
      </c>
      <c r="M32" s="30">
        <v>181.36527097927743</v>
      </c>
      <c r="N32" s="30">
        <v>160.62010158057251</v>
      </c>
      <c r="O32" s="93" t="e">
        <v>#N/A</v>
      </c>
      <c r="P32" s="23"/>
      <c r="Q32" s="7"/>
      <c r="R32" s="29">
        <v>217.50652849646193</v>
      </c>
      <c r="S32" s="29">
        <v>216.64488159874585</v>
      </c>
      <c r="T32" s="30">
        <v>218.46179946024731</v>
      </c>
      <c r="U32" s="19" t="e">
        <v>#N/A</v>
      </c>
      <c r="V32" s="30">
        <v>138</v>
      </c>
      <c r="W32" s="25"/>
      <c r="X32" s="103"/>
      <c r="AC32" s="31"/>
      <c r="AD32" s="31"/>
      <c r="AE32" s="31"/>
      <c r="AF32" s="31"/>
      <c r="AG32" s="31"/>
      <c r="AH32" s="31"/>
      <c r="AI32" s="31"/>
    </row>
    <row r="33" spans="1:35">
      <c r="A33" s="10">
        <v>2016</v>
      </c>
      <c r="B33" s="29">
        <v>178.5660531829989</v>
      </c>
      <c r="C33" s="29">
        <v>159.64982434971262</v>
      </c>
      <c r="D33" s="35">
        <v>173.07256325018326</v>
      </c>
      <c r="E33" s="35">
        <v>153.72270368586226</v>
      </c>
      <c r="F33" s="35">
        <v>168.6300749131795</v>
      </c>
      <c r="G33" s="26" t="e">
        <v>#N/A</v>
      </c>
      <c r="H33" s="21" t="e">
        <v>#N/A</v>
      </c>
      <c r="I33" s="21" t="e">
        <v>#N/A</v>
      </c>
      <c r="J33" s="23" t="e">
        <v>#N/A</v>
      </c>
      <c r="K33" s="23"/>
      <c r="L33" s="108">
        <v>130</v>
      </c>
      <c r="M33" s="30">
        <v>173.39607350046415</v>
      </c>
      <c r="N33" s="30">
        <v>153.05812015098519</v>
      </c>
      <c r="O33" s="93" t="e">
        <v>#N/A</v>
      </c>
      <c r="P33" s="23"/>
      <c r="Q33" s="7"/>
      <c r="R33" s="29">
        <v>206.87242213104903</v>
      </c>
      <c r="S33" s="35">
        <v>207</v>
      </c>
      <c r="T33" s="30">
        <v>208.07961199261942</v>
      </c>
      <c r="U33" s="19" t="e">
        <v>#N/A</v>
      </c>
      <c r="V33" s="19"/>
      <c r="W33" s="25"/>
      <c r="X33" s="103"/>
      <c r="AC33" s="31"/>
      <c r="AD33" s="31"/>
      <c r="AE33" s="31"/>
      <c r="AF33" s="31"/>
      <c r="AG33" s="31"/>
      <c r="AH33" s="31"/>
      <c r="AI33" s="31"/>
    </row>
    <row r="34" spans="1:35">
      <c r="A34" s="10">
        <v>2017</v>
      </c>
      <c r="B34" s="29">
        <v>171.52581046068016</v>
      </c>
      <c r="C34" s="29">
        <v>149.65638929591466</v>
      </c>
      <c r="D34" s="35">
        <v>167.2370340847684</v>
      </c>
      <c r="E34" s="35">
        <v>144.53985213788437</v>
      </c>
      <c r="F34" s="35">
        <v>171.52581046068016</v>
      </c>
      <c r="G34" s="35">
        <v>149.65638929591466</v>
      </c>
      <c r="H34" s="21" t="e">
        <v>#N/A</v>
      </c>
      <c r="I34" s="21" t="e">
        <v>#N/A</v>
      </c>
      <c r="J34" s="23" t="e">
        <v>#N/A</v>
      </c>
      <c r="K34" s="23"/>
      <c r="L34" s="19" t="e">
        <v>#N/A</v>
      </c>
      <c r="M34" s="6"/>
      <c r="N34" s="6"/>
      <c r="O34" s="30">
        <v>146.4220579099036</v>
      </c>
      <c r="P34" s="23"/>
      <c r="Q34" s="7"/>
      <c r="R34" s="29">
        <v>204.59908720794147</v>
      </c>
      <c r="S34" s="35">
        <v>204.59908720794147</v>
      </c>
      <c r="T34" s="6"/>
      <c r="U34" s="30">
        <v>175</v>
      </c>
      <c r="V34" s="101"/>
      <c r="W34" s="25"/>
      <c r="X34" s="103"/>
      <c r="AC34" s="31"/>
      <c r="AD34" s="31"/>
      <c r="AE34" s="31"/>
      <c r="AF34" s="31"/>
      <c r="AG34" s="31"/>
      <c r="AH34" s="31"/>
      <c r="AI34" s="31"/>
    </row>
    <row r="35" spans="1:35">
      <c r="A35" s="10">
        <v>2018</v>
      </c>
      <c r="B35" s="29">
        <v>165.88046039125209</v>
      </c>
      <c r="C35" s="29">
        <v>143.75882382390802</v>
      </c>
      <c r="D35" s="35">
        <v>159.1670951419986</v>
      </c>
      <c r="E35" s="35">
        <v>136.76811815665417</v>
      </c>
      <c r="F35" s="35">
        <v>165.88046039125209</v>
      </c>
      <c r="G35" s="35">
        <v>143.75882382390802</v>
      </c>
      <c r="H35" s="21" t="e">
        <v>#N/A</v>
      </c>
      <c r="I35" s="21" t="e">
        <v>#N/A</v>
      </c>
      <c r="J35" s="23" t="e">
        <v>#N/A</v>
      </c>
      <c r="K35" s="23"/>
      <c r="L35" s="19" t="e">
        <v>#N/A</v>
      </c>
      <c r="M35" s="93"/>
      <c r="N35" s="93"/>
      <c r="O35" s="93"/>
      <c r="P35" s="23"/>
      <c r="Q35" s="7"/>
      <c r="R35" s="29">
        <v>197.0354969450965</v>
      </c>
      <c r="S35" s="35">
        <v>197.0354969450965</v>
      </c>
      <c r="T35" s="93"/>
      <c r="U35" s="19" t="e">
        <v>#N/A</v>
      </c>
      <c r="V35" s="19"/>
      <c r="W35" s="25"/>
      <c r="X35" s="103"/>
      <c r="AC35" s="31"/>
      <c r="AD35" s="31"/>
      <c r="AE35" s="31"/>
      <c r="AF35" s="31"/>
      <c r="AG35" s="31"/>
      <c r="AH35" s="31"/>
      <c r="AI35" s="31"/>
    </row>
    <row r="36" spans="1:35">
      <c r="A36" s="10">
        <v>2019</v>
      </c>
      <c r="B36" s="29">
        <v>160.11319990928743</v>
      </c>
      <c r="C36" s="29">
        <v>138.28890311156655</v>
      </c>
      <c r="D36" s="35">
        <v>152.04906777455224</v>
      </c>
      <c r="E36" s="35">
        <v>129.06070657089057</v>
      </c>
      <c r="F36" s="35">
        <v>160.11319990928743</v>
      </c>
      <c r="G36" s="35">
        <v>138.28890311156655</v>
      </c>
      <c r="H36" s="21" t="e">
        <v>#N/A</v>
      </c>
      <c r="I36" s="21" t="e">
        <v>#N/A</v>
      </c>
      <c r="J36" s="23" t="e">
        <v>#N/A</v>
      </c>
      <c r="K36" s="23"/>
      <c r="L36" s="19" t="e">
        <v>#N/A</v>
      </c>
      <c r="M36" s="93"/>
      <c r="N36" s="93"/>
      <c r="O36" s="93"/>
      <c r="P36" s="23"/>
      <c r="Q36" s="7"/>
      <c r="R36" s="29">
        <v>191.00073245540531</v>
      </c>
      <c r="S36" s="35">
        <v>191.00073245540531</v>
      </c>
      <c r="T36" s="93"/>
      <c r="U36" s="19" t="e">
        <v>#N/A</v>
      </c>
      <c r="V36" s="19"/>
      <c r="W36" s="25"/>
      <c r="X36" s="103"/>
      <c r="AC36" s="31"/>
      <c r="AD36" s="31"/>
      <c r="AE36" s="31"/>
      <c r="AF36" s="31"/>
      <c r="AG36" s="31"/>
      <c r="AH36" s="31"/>
      <c r="AI36" s="31"/>
    </row>
    <row r="37" spans="1:35">
      <c r="A37" s="10">
        <v>2020</v>
      </c>
      <c r="B37" s="29">
        <v>154.71655783721869</v>
      </c>
      <c r="C37" s="29">
        <v>132.55097829464088</v>
      </c>
      <c r="D37" s="35">
        <v>145.1802596084292</v>
      </c>
      <c r="E37" s="35">
        <v>122.07224326682444</v>
      </c>
      <c r="F37" s="35">
        <v>154.71655783721869</v>
      </c>
      <c r="G37" s="35">
        <v>132.55097829464088</v>
      </c>
      <c r="H37" s="22" t="e">
        <v>#N/A</v>
      </c>
      <c r="I37" s="29">
        <v>105</v>
      </c>
      <c r="J37" s="68">
        <v>116.84338177014531</v>
      </c>
      <c r="K37" s="23"/>
      <c r="L37" s="19" t="e">
        <v>#N/A</v>
      </c>
      <c r="M37" s="93"/>
      <c r="N37" s="93"/>
      <c r="O37" s="93"/>
      <c r="P37" s="23"/>
      <c r="Q37" s="7"/>
      <c r="R37" s="29">
        <v>184.98073351781201</v>
      </c>
      <c r="S37" s="35">
        <v>184.98073351781201</v>
      </c>
      <c r="T37" s="93"/>
      <c r="U37" s="30">
        <v>147</v>
      </c>
      <c r="V37" s="101"/>
      <c r="W37" s="25"/>
      <c r="X37" s="103"/>
      <c r="AC37" s="31"/>
      <c r="AD37" s="31"/>
      <c r="AE37" s="31"/>
      <c r="AF37" s="31"/>
      <c r="AG37" s="31"/>
      <c r="AH37" s="31"/>
      <c r="AI37" s="31"/>
    </row>
    <row r="38" spans="1:35">
      <c r="A38" s="11">
        <v>2021</v>
      </c>
      <c r="B38" s="29">
        <v>146.06383061442929</v>
      </c>
      <c r="C38" s="29">
        <v>126.35646014721154</v>
      </c>
      <c r="D38" s="35">
        <v>134.92989824740559</v>
      </c>
      <c r="E38" s="35">
        <v>114.81609194578627</v>
      </c>
      <c r="F38" s="35">
        <v>146.06383061442929</v>
      </c>
      <c r="G38" s="35">
        <v>126.35646014721154</v>
      </c>
      <c r="H38" s="29">
        <v>95</v>
      </c>
      <c r="I38" s="22"/>
      <c r="J38" s="22"/>
      <c r="K38" s="22"/>
      <c r="L38" s="108">
        <v>113</v>
      </c>
      <c r="M38" s="6"/>
      <c r="N38" s="6"/>
      <c r="O38" s="93"/>
      <c r="Q38" s="7"/>
      <c r="R38" s="29">
        <v>169.99828497414646</v>
      </c>
      <c r="S38" s="35">
        <v>169.99828497414646</v>
      </c>
      <c r="T38" s="6"/>
      <c r="W38" s="25"/>
      <c r="X38" s="103"/>
      <c r="AC38" s="31"/>
      <c r="AD38" s="31"/>
      <c r="AE38" s="31"/>
      <c r="AF38" s="31"/>
      <c r="AG38" s="31"/>
      <c r="AH38" s="31"/>
      <c r="AI38" s="31"/>
    </row>
    <row r="39" spans="1:35">
      <c r="A39" s="10">
        <v>2022</v>
      </c>
      <c r="B39" s="29">
        <v>138.64118150353906</v>
      </c>
      <c r="C39" s="29">
        <v>120.15094522454218</v>
      </c>
      <c r="D39" s="35">
        <v>128.14984905418771</v>
      </c>
      <c r="E39" s="35">
        <v>109.35850238308235</v>
      </c>
      <c r="F39" s="35">
        <v>138.64118150353906</v>
      </c>
      <c r="G39" s="35">
        <v>120.15094522454218</v>
      </c>
      <c r="H39" s="22" t="e">
        <v>#N/A</v>
      </c>
      <c r="I39" s="22"/>
      <c r="J39" s="22"/>
      <c r="K39" s="22"/>
      <c r="L39" s="6"/>
      <c r="M39" s="6"/>
      <c r="N39" s="6"/>
      <c r="O39" s="93"/>
      <c r="P39" s="22"/>
      <c r="Q39" s="7"/>
      <c r="R39" s="29">
        <v>161.05759809757774</v>
      </c>
      <c r="S39" s="35">
        <v>161.05759809757774</v>
      </c>
      <c r="T39" s="6"/>
      <c r="W39" s="25"/>
      <c r="X39" s="103"/>
      <c r="AC39" s="31"/>
      <c r="AD39" s="31"/>
      <c r="AE39" s="31"/>
      <c r="AF39" s="31"/>
      <c r="AG39" s="31"/>
      <c r="AH39" s="31"/>
      <c r="AI39" s="31"/>
    </row>
    <row r="40" spans="1:35">
      <c r="A40" s="11">
        <v>2023</v>
      </c>
      <c r="B40" s="29">
        <v>131.58522933470556</v>
      </c>
      <c r="C40" s="29">
        <v>114.5010970256584</v>
      </c>
      <c r="D40" s="35">
        <v>121.58348953123382</v>
      </c>
      <c r="E40" s="35">
        <v>103.9444752865632</v>
      </c>
      <c r="F40" s="35">
        <v>131.58522933470556</v>
      </c>
      <c r="G40" s="35">
        <v>114.5010970256584</v>
      </c>
      <c r="H40" s="22" t="e">
        <v>#N/A</v>
      </c>
      <c r="I40" s="22"/>
      <c r="J40" s="22"/>
      <c r="K40" s="22"/>
      <c r="L40" s="6"/>
      <c r="M40" s="6"/>
      <c r="N40" s="6"/>
      <c r="O40" s="93"/>
      <c r="P40" s="22"/>
      <c r="Q40" s="7"/>
      <c r="R40" s="29">
        <v>152.15575209180435</v>
      </c>
      <c r="S40" s="35">
        <v>152.15575209180435</v>
      </c>
      <c r="T40" s="6"/>
      <c r="W40" s="25"/>
      <c r="X40" s="103"/>
      <c r="AC40" s="31"/>
      <c r="AD40" s="31"/>
      <c r="AE40" s="31"/>
      <c r="AF40" s="31"/>
      <c r="AG40" s="31"/>
      <c r="AH40" s="31"/>
      <c r="AI40" s="31"/>
    </row>
    <row r="41" spans="1:35">
      <c r="A41" s="10">
        <v>2024</v>
      </c>
      <c r="B41" s="29">
        <v>124.60439455255306</v>
      </c>
      <c r="C41" s="29">
        <v>108.8888541990451</v>
      </c>
      <c r="D41" s="35">
        <v>115.43160354721917</v>
      </c>
      <c r="E41" s="35">
        <v>98.892275356126646</v>
      </c>
      <c r="F41" s="35">
        <v>124.60439455255306</v>
      </c>
      <c r="G41" s="35">
        <v>108.8888541990451</v>
      </c>
      <c r="H41" s="22" t="e">
        <v>#N/A</v>
      </c>
      <c r="I41" s="22"/>
      <c r="J41" s="22"/>
      <c r="K41" s="22"/>
      <c r="L41" s="6"/>
      <c r="M41" s="6"/>
      <c r="N41" s="6"/>
      <c r="O41" s="93"/>
      <c r="P41" s="22"/>
      <c r="Q41" s="7"/>
      <c r="R41" s="29">
        <v>144.03161405425342</v>
      </c>
      <c r="S41" s="35">
        <v>144.03161405425342</v>
      </c>
      <c r="T41" s="6"/>
      <c r="W41" s="25"/>
      <c r="X41" s="103"/>
      <c r="AC41" s="31"/>
      <c r="AD41" s="31"/>
      <c r="AE41" s="31"/>
      <c r="AF41" s="31"/>
      <c r="AG41" s="31"/>
      <c r="AH41" s="31"/>
      <c r="AI41" s="31"/>
    </row>
    <row r="42" spans="1:35" ht="13" thickBot="1">
      <c r="A42" s="12">
        <v>2025</v>
      </c>
      <c r="B42" s="47">
        <v>118.29660711449903</v>
      </c>
      <c r="C42" s="47">
        <v>103.37267230736201</v>
      </c>
      <c r="D42" s="49">
        <v>109.49118757408723</v>
      </c>
      <c r="E42" s="49">
        <v>93.889616846232386</v>
      </c>
      <c r="F42" s="49">
        <v>118.29660711449903</v>
      </c>
      <c r="G42" s="49">
        <v>103.37267230736201</v>
      </c>
      <c r="H42" s="66" t="s">
        <v>67</v>
      </c>
      <c r="I42" s="24"/>
      <c r="J42" s="24"/>
      <c r="K42" s="24"/>
      <c r="L42" s="8"/>
      <c r="M42" s="8"/>
      <c r="N42" s="8"/>
      <c r="O42" s="24"/>
      <c r="P42" s="24"/>
      <c r="Q42" s="9"/>
      <c r="R42" s="47">
        <v>135.94362133865675</v>
      </c>
      <c r="S42" s="49">
        <v>135.94362133865675</v>
      </c>
      <c r="T42" s="8"/>
      <c r="U42" s="8"/>
      <c r="V42" s="8"/>
      <c r="W42" s="8"/>
      <c r="X42" s="105"/>
      <c r="AC42" s="31"/>
      <c r="AD42" s="31"/>
      <c r="AE42" s="31"/>
      <c r="AF42" s="31"/>
      <c r="AG42" s="31"/>
      <c r="AH42" s="31"/>
      <c r="AI42" s="31"/>
    </row>
    <row r="45" spans="1:35">
      <c r="A45" s="1" t="s">
        <v>63</v>
      </c>
    </row>
    <row r="46" spans="1:35" ht="13" thickBot="1">
      <c r="C46" s="71" t="s">
        <v>27</v>
      </c>
      <c r="D46" s="71" t="s">
        <v>28</v>
      </c>
      <c r="E46" s="71" t="s">
        <v>11</v>
      </c>
      <c r="F46" s="71" t="s">
        <v>13</v>
      </c>
      <c r="G46" s="71" t="s">
        <v>14</v>
      </c>
      <c r="H46" s="71" t="s">
        <v>15</v>
      </c>
      <c r="I46" s="71" t="s">
        <v>30</v>
      </c>
      <c r="J46" s="71" t="s">
        <v>32</v>
      </c>
      <c r="K46" s="71" t="s">
        <v>75</v>
      </c>
      <c r="O46" s="71" t="s">
        <v>23</v>
      </c>
      <c r="P46" s="71" t="s">
        <v>25</v>
      </c>
      <c r="Q46" s="71" t="s">
        <v>11</v>
      </c>
      <c r="R46" s="71" t="s">
        <v>13</v>
      </c>
      <c r="S46" s="71" t="s">
        <v>14</v>
      </c>
      <c r="T46" s="71" t="s">
        <v>15</v>
      </c>
      <c r="U46" s="71" t="s">
        <v>30</v>
      </c>
      <c r="V46" s="71" t="s">
        <v>82</v>
      </c>
      <c r="W46" s="71" t="s">
        <v>75</v>
      </c>
      <c r="AA46" s="71" t="s">
        <v>91</v>
      </c>
      <c r="AB46" s="71" t="s">
        <v>92</v>
      </c>
      <c r="AC46" s="71" t="s">
        <v>93</v>
      </c>
      <c r="AD46" s="106" t="s">
        <v>98</v>
      </c>
    </row>
    <row r="47" spans="1:35" ht="46" customHeight="1">
      <c r="C47" s="62" t="s">
        <v>59</v>
      </c>
      <c r="D47" s="62" t="s">
        <v>107</v>
      </c>
      <c r="E47" s="62" t="s">
        <v>108</v>
      </c>
      <c r="F47" s="62" t="s">
        <v>112</v>
      </c>
      <c r="G47" s="62" t="s">
        <v>106</v>
      </c>
      <c r="H47" s="62" t="s">
        <v>61</v>
      </c>
      <c r="I47" s="62" t="s">
        <v>109</v>
      </c>
      <c r="J47" s="63" t="s">
        <v>62</v>
      </c>
      <c r="K47" s="63" t="s">
        <v>88</v>
      </c>
      <c r="O47" s="62" t="s">
        <v>59</v>
      </c>
      <c r="P47" s="62" t="s">
        <v>107</v>
      </c>
      <c r="Q47" s="62" t="s">
        <v>108</v>
      </c>
      <c r="R47" s="62" t="s">
        <v>112</v>
      </c>
      <c r="S47" s="62" t="s">
        <v>106</v>
      </c>
      <c r="T47" s="62" t="s">
        <v>61</v>
      </c>
      <c r="U47" s="62" t="s">
        <v>109</v>
      </c>
      <c r="V47" s="63" t="s">
        <v>62</v>
      </c>
      <c r="W47" s="63" t="s">
        <v>88</v>
      </c>
      <c r="AA47" s="62" t="s">
        <v>59</v>
      </c>
      <c r="AB47" s="62" t="s">
        <v>107</v>
      </c>
      <c r="AC47" s="63" t="s">
        <v>62</v>
      </c>
      <c r="AD47" s="63" t="s">
        <v>110</v>
      </c>
      <c r="AE47" s="63" t="s">
        <v>103</v>
      </c>
      <c r="AF47" s="63" t="s">
        <v>104</v>
      </c>
    </row>
    <row r="48" spans="1:35">
      <c r="A48" s="6" t="s">
        <v>49</v>
      </c>
      <c r="B48" s="6" t="s">
        <v>53</v>
      </c>
      <c r="C48" s="60">
        <v>2012</v>
      </c>
      <c r="D48" s="60">
        <v>0</v>
      </c>
      <c r="E48" s="60">
        <v>2012</v>
      </c>
      <c r="F48" s="60">
        <v>2012</v>
      </c>
      <c r="G48" s="60">
        <v>0</v>
      </c>
      <c r="H48" s="60">
        <v>2011</v>
      </c>
      <c r="I48" s="60">
        <v>2012</v>
      </c>
      <c r="J48" s="58">
        <v>2011</v>
      </c>
      <c r="K48" s="58">
        <v>2012</v>
      </c>
      <c r="M48" s="6" t="s">
        <v>49</v>
      </c>
      <c r="N48" s="6" t="s">
        <v>53</v>
      </c>
      <c r="O48" s="60">
        <v>2012</v>
      </c>
      <c r="P48" s="60">
        <v>0</v>
      </c>
      <c r="Q48" s="60">
        <v>2012</v>
      </c>
      <c r="R48" s="60">
        <v>2012</v>
      </c>
      <c r="S48" s="60">
        <v>0</v>
      </c>
      <c r="T48" s="60">
        <v>2011</v>
      </c>
      <c r="U48" s="60">
        <v>2012</v>
      </c>
      <c r="V48" s="58">
        <v>2011</v>
      </c>
      <c r="W48" s="58">
        <v>2012</v>
      </c>
      <c r="Y48" s="6" t="s">
        <v>49</v>
      </c>
      <c r="Z48" s="6" t="s">
        <v>53</v>
      </c>
      <c r="AA48" s="60">
        <v>2012</v>
      </c>
      <c r="AB48" s="60">
        <v>0</v>
      </c>
      <c r="AC48" s="58">
        <v>2011</v>
      </c>
      <c r="AD48" s="58">
        <v>2012</v>
      </c>
      <c r="AE48" s="58"/>
      <c r="AF48" s="58"/>
    </row>
    <row r="49" spans="1:32">
      <c r="A49" s="6"/>
      <c r="B49" s="6" t="s">
        <v>54</v>
      </c>
      <c r="C49" s="60">
        <v>2025</v>
      </c>
      <c r="D49" s="60">
        <v>0</v>
      </c>
      <c r="E49" s="60">
        <v>2021</v>
      </c>
      <c r="F49" s="60">
        <v>2020</v>
      </c>
      <c r="G49" s="60">
        <v>0</v>
      </c>
      <c r="H49" s="60">
        <v>2015</v>
      </c>
      <c r="I49" s="60">
        <v>2021</v>
      </c>
      <c r="J49" s="60">
        <v>2016</v>
      </c>
      <c r="K49" s="60">
        <v>2017</v>
      </c>
      <c r="M49" s="6"/>
      <c r="N49" s="6" t="s">
        <v>54</v>
      </c>
      <c r="O49" s="60">
        <v>2025</v>
      </c>
      <c r="P49" s="60">
        <v>0</v>
      </c>
      <c r="Q49" s="60">
        <v>2021</v>
      </c>
      <c r="R49" s="60">
        <v>2020</v>
      </c>
      <c r="S49" s="60">
        <v>0</v>
      </c>
      <c r="T49" s="60">
        <v>2015</v>
      </c>
      <c r="U49" s="60">
        <v>2021</v>
      </c>
      <c r="V49" s="60">
        <v>2016</v>
      </c>
      <c r="W49" s="60">
        <v>2017</v>
      </c>
      <c r="Y49" s="6"/>
      <c r="Z49" s="6" t="s">
        <v>54</v>
      </c>
      <c r="AA49" s="60">
        <v>2025</v>
      </c>
      <c r="AB49" s="60">
        <v>0</v>
      </c>
      <c r="AC49" s="60">
        <v>2016</v>
      </c>
      <c r="AD49" s="60">
        <v>2020</v>
      </c>
      <c r="AE49" s="60"/>
      <c r="AF49" s="60"/>
    </row>
    <row r="50" spans="1:32">
      <c r="A50" s="6"/>
      <c r="B50" s="6" t="s">
        <v>55</v>
      </c>
      <c r="C50" s="60">
        <f>C49-C48</f>
        <v>13</v>
      </c>
      <c r="D50" s="60">
        <f t="shared" ref="D50:J50" si="0">D49-D48</f>
        <v>0</v>
      </c>
      <c r="E50" s="60">
        <f t="shared" si="0"/>
        <v>9</v>
      </c>
      <c r="F50" s="60">
        <f>F49-F48</f>
        <v>8</v>
      </c>
      <c r="G50" s="60">
        <f t="shared" si="0"/>
        <v>0</v>
      </c>
      <c r="H50" s="60">
        <f t="shared" si="0"/>
        <v>4</v>
      </c>
      <c r="I50" s="60">
        <f t="shared" si="0"/>
        <v>9</v>
      </c>
      <c r="J50" s="60">
        <f t="shared" si="0"/>
        <v>5</v>
      </c>
      <c r="K50" s="60">
        <f t="shared" ref="K50" si="1">K49-K48</f>
        <v>5</v>
      </c>
      <c r="M50" s="6"/>
      <c r="N50" s="6" t="s">
        <v>55</v>
      </c>
      <c r="O50" s="60">
        <f>O49-O48</f>
        <v>13</v>
      </c>
      <c r="P50" s="60">
        <f t="shared" ref="P50:Q50" si="2">P49-P48</f>
        <v>0</v>
      </c>
      <c r="Q50" s="60">
        <f t="shared" si="2"/>
        <v>9</v>
      </c>
      <c r="R50" s="60">
        <f>R49-R48</f>
        <v>8</v>
      </c>
      <c r="S50" s="60">
        <f t="shared" ref="S50:W50" si="3">S49-S48</f>
        <v>0</v>
      </c>
      <c r="T50" s="60">
        <f t="shared" si="3"/>
        <v>4</v>
      </c>
      <c r="U50" s="60">
        <f t="shared" si="3"/>
        <v>9</v>
      </c>
      <c r="V50" s="60">
        <f t="shared" si="3"/>
        <v>5</v>
      </c>
      <c r="W50" s="60">
        <f t="shared" si="3"/>
        <v>5</v>
      </c>
      <c r="Y50" s="6"/>
      <c r="Z50" s="6" t="s">
        <v>55</v>
      </c>
      <c r="AA50" s="60">
        <f>AA49-AA48</f>
        <v>13</v>
      </c>
      <c r="AB50" s="60">
        <f t="shared" ref="AB50" si="4">AB49-AB48</f>
        <v>0</v>
      </c>
      <c r="AC50" s="60">
        <f t="shared" ref="AC50:AF50" si="5">AC49-AC48</f>
        <v>5</v>
      </c>
      <c r="AD50" s="60">
        <f t="shared" ref="AD50" si="6">AD49-AD48</f>
        <v>8</v>
      </c>
      <c r="AE50" s="60">
        <f t="shared" si="5"/>
        <v>0</v>
      </c>
      <c r="AF50" s="60">
        <f t="shared" si="5"/>
        <v>0</v>
      </c>
    </row>
    <row r="51" spans="1:32">
      <c r="A51" s="6"/>
      <c r="B51" s="6" t="s">
        <v>56</v>
      </c>
      <c r="C51" s="21">
        <f>VLOOKUP(C48,$A$12:$Q$42,MATCH(C$46,$A$11:$Q$11,0))</f>
        <v>207</v>
      </c>
      <c r="D51" s="21" t="e">
        <f t="shared" ref="D51:I52" si="7">VLOOKUP(D48,$A$12:$L$42,MATCH(D$46,$A$11:$Q$11,0))</f>
        <v>#N/A</v>
      </c>
      <c r="E51" s="21">
        <f t="shared" si="7"/>
        <v>132.19999999999999</v>
      </c>
      <c r="F51" s="21">
        <f t="shared" si="7"/>
        <v>110</v>
      </c>
      <c r="G51" s="21" t="e">
        <f t="shared" si="7"/>
        <v>#N/A</v>
      </c>
      <c r="H51" s="21">
        <f t="shared" si="7"/>
        <v>167.22164787212915</v>
      </c>
      <c r="I51" s="21">
        <f t="shared" si="7"/>
        <v>136.30000000000001</v>
      </c>
      <c r="J51" s="21">
        <f>VLOOKUP(J48,$A$12:$Q$42,MATCH(J$46,$A$11:$Q$11,0))</f>
        <v>199.76055317134026</v>
      </c>
      <c r="K51" s="21">
        <f>VLOOKUP(K48,$A$12:$Q$42,MATCH(K$46,$A$11:$Q$11,0))</f>
        <v>168.5671031615534</v>
      </c>
      <c r="M51" s="6"/>
      <c r="N51" s="6" t="s">
        <v>56</v>
      </c>
      <c r="O51" s="21">
        <f t="shared" ref="O51:T52" si="8">VLOOKUP(O48,$A$12:$L$42,MATCH(O$46,$A$11:$Q$11,0))</f>
        <v>178</v>
      </c>
      <c r="P51" s="21" t="e">
        <f t="shared" si="8"/>
        <v>#N/A</v>
      </c>
      <c r="Q51" s="21">
        <f t="shared" si="8"/>
        <v>132.19999999999999</v>
      </c>
      <c r="R51" s="21">
        <f t="shared" si="8"/>
        <v>110</v>
      </c>
      <c r="S51" s="21" t="e">
        <f t="shared" si="8"/>
        <v>#N/A</v>
      </c>
      <c r="T51" s="21">
        <f>VLOOKUP(T48,$A$12:$L$42,MATCH(T$46,$A$11:$Q$11,0))</f>
        <v>167.22164787212915</v>
      </c>
      <c r="U51" s="21">
        <f>VLOOKUP(U48,$A$12:$L$42,MATCH(U$46,$A$11:$Q$11,0))</f>
        <v>136.30000000000001</v>
      </c>
      <c r="V51" s="21">
        <f>VLOOKUP(V48,$A$12:$Q$42,MATCH(V$46,$A$11:$Q$11,0))</f>
        <v>171.38267704428171</v>
      </c>
      <c r="W51" s="21">
        <f>VLOOKUP(W48,$A$12:$Q$42,MATCH(W$46,$A$11:$Q$11,0))</f>
        <v>168.5671031615534</v>
      </c>
      <c r="Y51" s="6"/>
      <c r="Z51" s="6" t="s">
        <v>56</v>
      </c>
      <c r="AA51" s="21">
        <f t="shared" ref="AA51:AD52" si="9">VLOOKUP(AA48,$A$12:$X$42,MATCH(AA$46,$A$11:$X$11,0))</f>
        <v>261</v>
      </c>
      <c r="AB51" s="21" t="e">
        <f t="shared" si="9"/>
        <v>#N/A</v>
      </c>
      <c r="AC51" s="21">
        <f t="shared" si="9"/>
        <v>257.03848221567887</v>
      </c>
      <c r="AD51" s="21">
        <f t="shared" si="9"/>
        <v>178</v>
      </c>
      <c r="AE51" s="21" t="e">
        <f>VLOOKUP(AE48,$A$12:$Q$42,MATCH(AD$46,$A$11:$Q$11,0))</f>
        <v>#N/A</v>
      </c>
      <c r="AF51" s="21" t="e">
        <f>VLOOKUP(AF48,$A$12:$Q$42,MATCH(AE$46,$A$11:$Q$11,0))</f>
        <v>#N/A</v>
      </c>
    </row>
    <row r="52" spans="1:32">
      <c r="A52" s="6"/>
      <c r="B52" s="6" t="s">
        <v>51</v>
      </c>
      <c r="C52" s="21">
        <f>VLOOKUP(C49,$A$12:$Q$42,MATCH(C$46,$A$11:$Q$11,0))</f>
        <v>118.29660711449903</v>
      </c>
      <c r="D52" s="21" t="e">
        <f t="shared" si="7"/>
        <v>#N/A</v>
      </c>
      <c r="E52" s="21">
        <f t="shared" si="7"/>
        <v>95</v>
      </c>
      <c r="F52" s="21">
        <f t="shared" si="7"/>
        <v>105</v>
      </c>
      <c r="G52" s="21" t="e">
        <f t="shared" si="7"/>
        <v>#N/A</v>
      </c>
      <c r="H52" s="21">
        <f t="shared" si="7"/>
        <v>153</v>
      </c>
      <c r="I52" s="21">
        <f t="shared" si="7"/>
        <v>113</v>
      </c>
      <c r="J52" s="21">
        <f>VLOOKUP(J49,$A$12:$Q$42,MATCH(J$46,$A$11:$Q$11,0))</f>
        <v>173.39607350046415</v>
      </c>
      <c r="K52" s="21">
        <f>VLOOKUP(K49,$A$12:$Q$42,MATCH(K$46,$A$11:$Q$11,0))</f>
        <v>146.4220579099036</v>
      </c>
      <c r="M52" s="6"/>
      <c r="N52" s="6" t="s">
        <v>51</v>
      </c>
      <c r="O52" s="21">
        <f t="shared" si="8"/>
        <v>103.37267230736201</v>
      </c>
      <c r="P52" s="21" t="e">
        <f t="shared" si="8"/>
        <v>#N/A</v>
      </c>
      <c r="Q52" s="21">
        <f t="shared" si="8"/>
        <v>95</v>
      </c>
      <c r="R52" s="21">
        <f t="shared" si="8"/>
        <v>105</v>
      </c>
      <c r="S52" s="21" t="e">
        <f t="shared" si="8"/>
        <v>#N/A</v>
      </c>
      <c r="T52" s="21">
        <f t="shared" si="8"/>
        <v>153</v>
      </c>
      <c r="U52" s="21">
        <f>VLOOKUP(U49,$A$12:$L$42,MATCH(U$46,$A$11:$Q$11,0))</f>
        <v>113</v>
      </c>
      <c r="V52" s="21">
        <f>VLOOKUP(V49,$A$12:$Q$42,MATCH(V$46,$A$11:$Q$11,0))</f>
        <v>153.05812015098519</v>
      </c>
      <c r="W52" s="21">
        <f>VLOOKUP(W49,$A$12:$Q$42,MATCH(W$46,$A$11:$Q$11,0))</f>
        <v>146.4220579099036</v>
      </c>
      <c r="Y52" s="6"/>
      <c r="Z52" s="6" t="s">
        <v>51</v>
      </c>
      <c r="AA52" s="21">
        <f t="shared" si="9"/>
        <v>135.94362133865675</v>
      </c>
      <c r="AB52" s="21" t="e">
        <f t="shared" si="9"/>
        <v>#N/A</v>
      </c>
      <c r="AC52" s="21">
        <f t="shared" si="9"/>
        <v>208.07961199261942</v>
      </c>
      <c r="AD52" s="21">
        <f t="shared" si="9"/>
        <v>147</v>
      </c>
      <c r="AE52" s="21" t="e">
        <f>VLOOKUP(AE49,$A$12:$Q$42,MATCH(AD$46,$A$11:$Q$11,0))</f>
        <v>#N/A</v>
      </c>
      <c r="AF52" s="21" t="e">
        <f>VLOOKUP(AF49,$A$12:$Q$42,MATCH(AE$46,$A$11:$Q$11,0))</f>
        <v>#N/A</v>
      </c>
    </row>
    <row r="53" spans="1:32">
      <c r="A53" s="6"/>
      <c r="B53" s="6" t="s">
        <v>57</v>
      </c>
      <c r="C53" s="61">
        <f>ABS(C52/C51-1)</f>
        <v>0.42851880621014959</v>
      </c>
      <c r="D53" s="61" t="e">
        <f t="shared" ref="D53:I53" si="10">ABS(D52/D51-1)</f>
        <v>#N/A</v>
      </c>
      <c r="E53" s="61">
        <f t="shared" si="10"/>
        <v>0.28139183055975792</v>
      </c>
      <c r="F53" s="61">
        <f t="shared" si="10"/>
        <v>4.5454545454545414E-2</v>
      </c>
      <c r="G53" s="61" t="e">
        <f t="shared" si="10"/>
        <v>#N/A</v>
      </c>
      <c r="H53" s="61">
        <f t="shared" si="10"/>
        <v>8.5046691341088443E-2</v>
      </c>
      <c r="I53" s="61">
        <f t="shared" si="10"/>
        <v>0.17094644167278072</v>
      </c>
      <c r="J53" s="61">
        <f>ABS(J52/J51-1)</f>
        <v>0.13198040980724834</v>
      </c>
      <c r="K53" s="61">
        <f>ABS(K52/K51-1)</f>
        <v>0.13137228341894303</v>
      </c>
      <c r="M53" s="6"/>
      <c r="N53" s="6" t="s">
        <v>57</v>
      </c>
      <c r="O53" s="61">
        <f>ABS(O52/O51-1)</f>
        <v>0.41925464995864037</v>
      </c>
      <c r="P53" s="61" t="e">
        <f t="shared" ref="P53:U53" si="11">ABS(P52/P51-1)</f>
        <v>#N/A</v>
      </c>
      <c r="Q53" s="61">
        <f t="shared" si="11"/>
        <v>0.28139183055975792</v>
      </c>
      <c r="R53" s="61">
        <f t="shared" si="11"/>
        <v>4.5454545454545414E-2</v>
      </c>
      <c r="S53" s="61" t="e">
        <f t="shared" si="11"/>
        <v>#N/A</v>
      </c>
      <c r="T53" s="61">
        <f t="shared" si="11"/>
        <v>8.5046691341088443E-2</v>
      </c>
      <c r="U53" s="61">
        <f t="shared" si="11"/>
        <v>0.17094644167278072</v>
      </c>
      <c r="V53" s="61">
        <f>ABS(V52/V51-1)</f>
        <v>0.10692187337324555</v>
      </c>
      <c r="W53" s="61">
        <f>ABS(W52/W51-1)</f>
        <v>0.13137228341894303</v>
      </c>
      <c r="Y53" s="6"/>
      <c r="Z53" s="6" t="s">
        <v>57</v>
      </c>
      <c r="AA53" s="61">
        <f>ABS(AA52/AA51-1)</f>
        <v>0.4791432132618515</v>
      </c>
      <c r="AB53" s="61" t="e">
        <f t="shared" ref="AB53" si="12">ABS(AB52/AB51-1)</f>
        <v>#N/A</v>
      </c>
      <c r="AC53" s="61">
        <f>ABS(AC52/AC51-1)</f>
        <v>0.19047291985632897</v>
      </c>
      <c r="AD53" s="61">
        <f>ABS(AD52/AD51-1)</f>
        <v>0.1741573033707865</v>
      </c>
      <c r="AE53" s="61" t="e">
        <f t="shared" ref="AE53:AF53" si="13">ABS(AE52/AE51-1)</f>
        <v>#N/A</v>
      </c>
      <c r="AF53" s="61" t="e">
        <f t="shared" si="13"/>
        <v>#N/A</v>
      </c>
    </row>
    <row r="54" spans="1:32">
      <c r="A54" s="64"/>
      <c r="B54" s="64" t="s">
        <v>58</v>
      </c>
      <c r="C54" s="59">
        <f>ABS((C52/C51)^(1/C50)-1)</f>
        <v>4.21271984718532E-2</v>
      </c>
      <c r="D54" s="59" t="e">
        <f t="shared" ref="D54:J54" si="14">ABS((D52/D51)^(1/D50)-1)</f>
        <v>#N/A</v>
      </c>
      <c r="E54" s="59">
        <f t="shared" si="14"/>
        <v>3.6049610070055249E-2</v>
      </c>
      <c r="F54" s="59">
        <f t="shared" si="14"/>
        <v>5.798127554563326E-3</v>
      </c>
      <c r="G54" s="59" t="e">
        <f>ABS((G52/G51)^(1/G50)-1)</f>
        <v>#N/A</v>
      </c>
      <c r="H54" s="59">
        <f t="shared" si="14"/>
        <v>2.197550275101301E-2</v>
      </c>
      <c r="I54" s="59">
        <f t="shared" si="14"/>
        <v>2.0614610641688458E-2</v>
      </c>
      <c r="J54" s="59">
        <f t="shared" si="14"/>
        <v>2.7911276188525735E-2</v>
      </c>
      <c r="K54" s="59">
        <f t="shared" ref="K54" si="15">ABS((K52/K51)^(1/K50)-1)</f>
        <v>2.7775107093137019E-2</v>
      </c>
      <c r="M54" s="64"/>
      <c r="N54" s="64" t="s">
        <v>58</v>
      </c>
      <c r="O54" s="59">
        <f>ABS((O52/O51)^(1/O50)-1)</f>
        <v>4.0941592236816815E-2</v>
      </c>
      <c r="P54" s="59" t="e">
        <f t="shared" ref="P54:W54" si="16">ABS((P52/P51)^(1/P50)-1)</f>
        <v>#N/A</v>
      </c>
      <c r="Q54" s="59">
        <f t="shared" si="16"/>
        <v>3.6049610070055249E-2</v>
      </c>
      <c r="R54" s="59">
        <f t="shared" si="16"/>
        <v>5.798127554563326E-3</v>
      </c>
      <c r="S54" s="59" t="e">
        <f t="shared" si="16"/>
        <v>#N/A</v>
      </c>
      <c r="T54" s="59">
        <f t="shared" si="16"/>
        <v>2.197550275101301E-2</v>
      </c>
      <c r="U54" s="59">
        <f t="shared" si="16"/>
        <v>2.0614610641688458E-2</v>
      </c>
      <c r="V54" s="59">
        <f t="shared" si="16"/>
        <v>2.2362412763783812E-2</v>
      </c>
      <c r="W54" s="59">
        <f t="shared" si="16"/>
        <v>2.7775107093137019E-2</v>
      </c>
      <c r="Y54" s="64"/>
      <c r="Z54" s="64" t="s">
        <v>58</v>
      </c>
      <c r="AA54" s="59">
        <f>ABS((AA52/AA51)^(1/AA50)-1)</f>
        <v>4.8937403327626083E-2</v>
      </c>
      <c r="AB54" s="59" t="e">
        <f t="shared" ref="AB54:AC54" si="17">ABS((AB52/AB51)^(1/AB50)-1)</f>
        <v>#N/A</v>
      </c>
      <c r="AC54" s="59">
        <f t="shared" si="17"/>
        <v>4.1380462040326971E-2</v>
      </c>
      <c r="AD54" s="59">
        <f t="shared" ref="AD54" si="18">ABS((AD52/AD51)^(1/AD50)-1)</f>
        <v>2.3635081398166169E-2</v>
      </c>
      <c r="AE54" s="59" t="e">
        <f t="shared" ref="AE54:AF54" si="19">ABS((AE52/AE51)^(1/AE50)-1)</f>
        <v>#N/A</v>
      </c>
      <c r="AF54" s="59" t="e">
        <f t="shared" si="19"/>
        <v>#N/A</v>
      </c>
    </row>
    <row r="55" spans="1:32">
      <c r="A55" s="65" t="s">
        <v>50</v>
      </c>
      <c r="B55" s="65" t="s">
        <v>53</v>
      </c>
      <c r="C55" s="58"/>
      <c r="D55" s="58">
        <v>2010</v>
      </c>
      <c r="E55" s="58"/>
      <c r="F55" s="58"/>
      <c r="G55" s="58">
        <v>2012</v>
      </c>
      <c r="H55" s="58"/>
      <c r="I55" s="58"/>
      <c r="J55" s="58"/>
      <c r="K55" s="58"/>
      <c r="M55" s="65" t="s">
        <v>50</v>
      </c>
      <c r="N55" s="65" t="s">
        <v>53</v>
      </c>
      <c r="O55" s="58"/>
      <c r="P55" s="58">
        <v>2010</v>
      </c>
      <c r="Q55" s="58"/>
      <c r="R55" s="58"/>
      <c r="S55" s="58">
        <v>2012</v>
      </c>
      <c r="T55" s="58"/>
      <c r="U55" s="58">
        <v>0</v>
      </c>
      <c r="V55" s="58"/>
      <c r="W55" s="58"/>
      <c r="Y55" s="65" t="s">
        <v>50</v>
      </c>
      <c r="Z55" s="65" t="s">
        <v>53</v>
      </c>
      <c r="AA55" s="58"/>
      <c r="AB55" s="58">
        <v>2010</v>
      </c>
      <c r="AC55" s="58"/>
      <c r="AD55" s="58"/>
      <c r="AE55" s="58"/>
      <c r="AF55" s="58"/>
    </row>
    <row r="56" spans="1:32">
      <c r="A56" s="6"/>
      <c r="B56" s="6" t="s">
        <v>54</v>
      </c>
      <c r="C56" s="60"/>
      <c r="D56" s="60">
        <v>2025</v>
      </c>
      <c r="E56" s="60"/>
      <c r="F56" s="60"/>
      <c r="G56" s="60">
        <v>2020</v>
      </c>
      <c r="H56" s="60"/>
      <c r="I56" s="60"/>
      <c r="J56" s="60"/>
      <c r="K56" s="60"/>
      <c r="M56" s="6"/>
      <c r="N56" s="6" t="s">
        <v>54</v>
      </c>
      <c r="O56" s="60"/>
      <c r="P56" s="60">
        <v>2025</v>
      </c>
      <c r="Q56" s="60"/>
      <c r="R56" s="60"/>
      <c r="S56" s="60">
        <v>2020</v>
      </c>
      <c r="T56" s="60"/>
      <c r="U56" s="60">
        <v>0</v>
      </c>
      <c r="V56" s="60"/>
      <c r="W56" s="60"/>
      <c r="Y56" s="6"/>
      <c r="Z56" s="6" t="s">
        <v>54</v>
      </c>
      <c r="AA56" s="60"/>
      <c r="AB56" s="60">
        <v>2025</v>
      </c>
      <c r="AC56" s="60"/>
      <c r="AD56" s="60"/>
      <c r="AE56" s="60"/>
      <c r="AF56" s="60"/>
    </row>
    <row r="57" spans="1:32">
      <c r="A57" s="6"/>
      <c r="B57" s="6" t="s">
        <v>55</v>
      </c>
      <c r="C57" s="60">
        <f>C56-C55</f>
        <v>0</v>
      </c>
      <c r="D57" s="60">
        <f t="shared" ref="D57" si="20">D56-D55</f>
        <v>15</v>
      </c>
      <c r="E57" s="60">
        <f t="shared" ref="E57" si="21">E56-E55</f>
        <v>0</v>
      </c>
      <c r="F57" s="60">
        <f t="shared" ref="F57" si="22">F56-F55</f>
        <v>0</v>
      </c>
      <c r="G57" s="60">
        <f>G56-G55</f>
        <v>8</v>
      </c>
      <c r="H57" s="60">
        <f t="shared" ref="H57" si="23">H56-H55</f>
        <v>0</v>
      </c>
      <c r="I57" s="60">
        <f t="shared" ref="I57" si="24">I56-I55</f>
        <v>0</v>
      </c>
      <c r="J57" s="60">
        <f t="shared" ref="J57:K57" si="25">J56-J55</f>
        <v>0</v>
      </c>
      <c r="K57" s="60">
        <f t="shared" si="25"/>
        <v>0</v>
      </c>
      <c r="M57" s="6"/>
      <c r="N57" s="6" t="s">
        <v>55</v>
      </c>
      <c r="O57" s="60">
        <f>O56-O55</f>
        <v>0</v>
      </c>
      <c r="P57" s="60">
        <f t="shared" ref="P57:R57" si="26">P56-P55</f>
        <v>15</v>
      </c>
      <c r="Q57" s="60">
        <f t="shared" si="26"/>
        <v>0</v>
      </c>
      <c r="R57" s="60">
        <f t="shared" si="26"/>
        <v>0</v>
      </c>
      <c r="S57" s="60">
        <f>S56-S55</f>
        <v>8</v>
      </c>
      <c r="T57" s="60">
        <f t="shared" ref="T57:W57" si="27">T56-T55</f>
        <v>0</v>
      </c>
      <c r="U57" s="60">
        <f t="shared" si="27"/>
        <v>0</v>
      </c>
      <c r="V57" s="60">
        <f t="shared" si="27"/>
        <v>0</v>
      </c>
      <c r="W57" s="60">
        <f t="shared" si="27"/>
        <v>0</v>
      </c>
      <c r="Y57" s="6"/>
      <c r="Z57" s="6" t="s">
        <v>55</v>
      </c>
      <c r="AA57" s="60">
        <f>AA56-AA55</f>
        <v>0</v>
      </c>
      <c r="AB57" s="60">
        <f t="shared" ref="AB57" si="28">AB56-AB55</f>
        <v>15</v>
      </c>
      <c r="AC57" s="60">
        <f t="shared" ref="AC57:AF57" si="29">AC56-AC55</f>
        <v>0</v>
      </c>
      <c r="AD57" s="60"/>
      <c r="AE57" s="60">
        <f t="shared" si="29"/>
        <v>0</v>
      </c>
      <c r="AF57" s="60">
        <f t="shared" si="29"/>
        <v>0</v>
      </c>
    </row>
    <row r="58" spans="1:32">
      <c r="A58" s="6"/>
      <c r="B58" s="6" t="s">
        <v>56</v>
      </c>
      <c r="C58" s="21" t="e">
        <f>VLOOKUP(C55,$A$12:$L$42,2)</f>
        <v>#N/A</v>
      </c>
      <c r="D58" s="21">
        <f>VLOOKUP(D55,$A$12:$L$42,7)</f>
        <v>175.9001632770478</v>
      </c>
      <c r="E58" s="21" t="e">
        <f>VLOOKUP(E55,$A$12:$L$42,8)</f>
        <v>#N/A</v>
      </c>
      <c r="F58" s="21" t="e">
        <f>VLOOKUP(F55,$A$12:$L$42,10)</f>
        <v>#N/A</v>
      </c>
      <c r="G58" s="21">
        <f>VLOOKUP(G55,$A$12:$L$42,MATCH(G$46,$A$11:$Q$11,0))</f>
        <v>172.46083149273448</v>
      </c>
      <c r="H58" s="21" t="e">
        <f>VLOOKUP(H55,$A$12:$L$42,12)</f>
        <v>#N/A</v>
      </c>
      <c r="I58" s="21" t="e">
        <f>VLOOKUP(I55,$A$12:$L$42,MATCH(I$46,$A$11:$Q$11,0))</f>
        <v>#N/A</v>
      </c>
      <c r="J58" s="21" t="e">
        <f>VLOOKUP(J55,$A$12:$M$42,14)</f>
        <v>#N/A</v>
      </c>
      <c r="K58" s="21" t="e">
        <f>VLOOKUP(K55,$A$12:$M$42,14)</f>
        <v>#N/A</v>
      </c>
      <c r="M58" s="6"/>
      <c r="N58" s="6" t="s">
        <v>56</v>
      </c>
      <c r="O58" s="21" t="e">
        <f>VLOOKUP(O55,$A$12:$L$42,2)</f>
        <v>#N/A</v>
      </c>
      <c r="P58" s="21">
        <f>VLOOKUP(P55,$A$12:$L$42,7)</f>
        <v>175.9001632770478</v>
      </c>
      <c r="Q58" s="21" t="e">
        <f>VLOOKUP(Q55,$A$12:$L$42,8)</f>
        <v>#N/A</v>
      </c>
      <c r="R58" s="21" t="e">
        <f>VLOOKUP(R55,$A$12:$L$42,10)</f>
        <v>#N/A</v>
      </c>
      <c r="S58" s="21">
        <f>VLOOKUP(S55,$A$12:$L$42,MATCH(S$46,$A$11:$Q$11,0))</f>
        <v>172.46083149273448</v>
      </c>
      <c r="T58" s="21" t="e">
        <f>VLOOKUP(T55,$A$12:$L$42,12)</f>
        <v>#N/A</v>
      </c>
      <c r="U58" s="21" t="e">
        <f>VLOOKUP(U55,$A$12:$L$42,MATCH(U$46,$A$11:$Q$11,0))</f>
        <v>#N/A</v>
      </c>
      <c r="V58" s="21" t="e">
        <f>VLOOKUP(V55,$A$12:$M$42,14)</f>
        <v>#N/A</v>
      </c>
      <c r="W58" s="21" t="e">
        <f>VLOOKUP(W55,$A$12:$M$42,14)</f>
        <v>#N/A</v>
      </c>
      <c r="Y58" s="6"/>
      <c r="Z58" s="6" t="s">
        <v>56</v>
      </c>
      <c r="AA58" s="21" t="e">
        <f>VLOOKUP(AA55,$A$12:$L$42,2)</f>
        <v>#N/A</v>
      </c>
      <c r="AB58" s="21">
        <f>VLOOKUP(AB55,$A$12:$X$42,MATCH(AB$46,$A$11:$X$11,0))</f>
        <v>224.45385678533137</v>
      </c>
      <c r="AC58" s="21" t="e">
        <f>VLOOKUP(AC55,$A$12:$M$42,14)</f>
        <v>#N/A</v>
      </c>
      <c r="AD58" s="21"/>
      <c r="AE58" s="21" t="e">
        <f t="shared" ref="AE58:AF58" si="30">VLOOKUP(AE55,$A$12:$M$42,14)</f>
        <v>#N/A</v>
      </c>
      <c r="AF58" s="21" t="e">
        <f t="shared" si="30"/>
        <v>#N/A</v>
      </c>
    </row>
    <row r="59" spans="1:32">
      <c r="A59" s="6"/>
      <c r="B59" s="6" t="s">
        <v>51</v>
      </c>
      <c r="C59" s="21" t="e">
        <f>VLOOKUP(C56,$A$12:$L$42,2)</f>
        <v>#N/A</v>
      </c>
      <c r="D59" s="21">
        <f>VLOOKUP(D56,$A$12:$L$42,7)</f>
        <v>103.37267230736201</v>
      </c>
      <c r="E59" s="21" t="e">
        <f>VLOOKUP(E56,$A$12:$L$42,8)</f>
        <v>#N/A</v>
      </c>
      <c r="F59" s="21" t="e">
        <f>VLOOKUP(F56,$A$12:$L$42,10)</f>
        <v>#N/A</v>
      </c>
      <c r="G59" s="21">
        <f>VLOOKUP(G56,$A$12:$L$42,MATCH(G$46,$A$11:$Q$11,0))</f>
        <v>116.84338177014531</v>
      </c>
      <c r="H59" s="21" t="e">
        <f>VLOOKUP(H56,$A$12:$L$42,12)</f>
        <v>#N/A</v>
      </c>
      <c r="I59" s="21" t="e">
        <f>VLOOKUP(I56,$A$12:$L$42,MATCH(I$46,$A$11:$Q$11,0))</f>
        <v>#N/A</v>
      </c>
      <c r="J59" s="21" t="e">
        <f>VLOOKUP(J56,$A$12:$M$42,14)</f>
        <v>#N/A</v>
      </c>
      <c r="K59" s="21" t="e">
        <f>VLOOKUP(K56,$A$12:$M$42,14)</f>
        <v>#N/A</v>
      </c>
      <c r="M59" s="6"/>
      <c r="N59" s="6" t="s">
        <v>51</v>
      </c>
      <c r="O59" s="21" t="e">
        <f>VLOOKUP(O56,$A$12:$L$42,2)</f>
        <v>#N/A</v>
      </c>
      <c r="P59" s="21">
        <f>VLOOKUP(P56,$A$12:$L$42,7)</f>
        <v>103.37267230736201</v>
      </c>
      <c r="Q59" s="21" t="e">
        <f>VLOOKUP(Q56,$A$12:$L$42,8)</f>
        <v>#N/A</v>
      </c>
      <c r="R59" s="21" t="e">
        <f>VLOOKUP(R56,$A$12:$L$42,10)</f>
        <v>#N/A</v>
      </c>
      <c r="S59" s="21">
        <f>VLOOKUP(S56,$A$12:$L$42,MATCH(S$46,$A$11:$Q$11,0))</f>
        <v>116.84338177014531</v>
      </c>
      <c r="T59" s="21" t="e">
        <f>VLOOKUP(T56,$A$12:$L$42,12)</f>
        <v>#N/A</v>
      </c>
      <c r="U59" s="21" t="e">
        <f>VLOOKUP(U56,$A$12:$L$42,MATCH(U$46,$A$11:$Q$11,0))</f>
        <v>#N/A</v>
      </c>
      <c r="V59" s="21" t="e">
        <f>VLOOKUP(V56,$A$12:$M$42,14)</f>
        <v>#N/A</v>
      </c>
      <c r="W59" s="21" t="e">
        <f>VLOOKUP(W56,$A$12:$M$42,14)</f>
        <v>#N/A</v>
      </c>
      <c r="Y59" s="6"/>
      <c r="Z59" s="6" t="s">
        <v>51</v>
      </c>
      <c r="AA59" s="21" t="e">
        <f>VLOOKUP(AA56,$A$12:$L$42,2)</f>
        <v>#N/A</v>
      </c>
      <c r="AB59" s="21">
        <f>VLOOKUP(AB56,$A$12:$X$42,MATCH(AB$46,$A$11:$X$11,0))</f>
        <v>135.94362133865675</v>
      </c>
      <c r="AC59" s="21" t="e">
        <f>VLOOKUP(AC56,$A$12:$M$42,14)</f>
        <v>#N/A</v>
      </c>
      <c r="AD59" s="21"/>
      <c r="AE59" s="21" t="e">
        <f t="shared" ref="AE59:AF59" si="31">VLOOKUP(AE56,$A$12:$M$42,14)</f>
        <v>#N/A</v>
      </c>
      <c r="AF59" s="21" t="e">
        <f t="shared" si="31"/>
        <v>#N/A</v>
      </c>
    </row>
    <row r="60" spans="1:32">
      <c r="A60" s="6"/>
      <c r="B60" s="6" t="s">
        <v>57</v>
      </c>
      <c r="C60" s="61" t="e">
        <f>ABS(C59/C58-1)</f>
        <v>#N/A</v>
      </c>
      <c r="D60" s="61">
        <f t="shared" ref="D60" si="32">ABS(D59/D58-1)</f>
        <v>0.41232190816931147</v>
      </c>
      <c r="E60" s="61" t="e">
        <f t="shared" ref="E60" si="33">ABS(E59/E58-1)</f>
        <v>#N/A</v>
      </c>
      <c r="F60" s="61" t="e">
        <f t="shared" ref="F60" si="34">ABS(F59/F58-1)</f>
        <v>#N/A</v>
      </c>
      <c r="G60" s="61">
        <f t="shared" ref="G60" si="35">ABS(G59/G58-1)</f>
        <v>0.3224932249322493</v>
      </c>
      <c r="H60" s="61" t="e">
        <f t="shared" ref="H60" si="36">ABS(H59/H58-1)</f>
        <v>#N/A</v>
      </c>
      <c r="I60" s="61" t="e">
        <f t="shared" ref="I60" si="37">ABS(I59/I58-1)</f>
        <v>#N/A</v>
      </c>
      <c r="J60" s="61" t="e">
        <f>ABS(J59/J58-1)</f>
        <v>#N/A</v>
      </c>
      <c r="K60" s="61" t="e">
        <f>ABS(K59/K58-1)</f>
        <v>#N/A</v>
      </c>
      <c r="M60" s="6"/>
      <c r="N60" s="6" t="s">
        <v>57</v>
      </c>
      <c r="O60" s="61" t="e">
        <f>ABS(O59/O58-1)</f>
        <v>#N/A</v>
      </c>
      <c r="P60" s="61">
        <f t="shared" ref="P60:U60" si="38">ABS(P59/P58-1)</f>
        <v>0.41232190816931147</v>
      </c>
      <c r="Q60" s="61" t="e">
        <f t="shared" si="38"/>
        <v>#N/A</v>
      </c>
      <c r="R60" s="61" t="e">
        <f t="shared" si="38"/>
        <v>#N/A</v>
      </c>
      <c r="S60" s="61">
        <f t="shared" si="38"/>
        <v>0.3224932249322493</v>
      </c>
      <c r="T60" s="61" t="e">
        <f t="shared" si="38"/>
        <v>#N/A</v>
      </c>
      <c r="U60" s="61" t="e">
        <f t="shared" si="38"/>
        <v>#N/A</v>
      </c>
      <c r="V60" s="61" t="e">
        <f>ABS(V59/V58-1)</f>
        <v>#N/A</v>
      </c>
      <c r="W60" s="61" t="e">
        <f>ABS(W59/W58-1)</f>
        <v>#N/A</v>
      </c>
      <c r="Y60" s="6"/>
      <c r="Z60" s="6" t="s">
        <v>57</v>
      </c>
      <c r="AA60" s="61" t="e">
        <f>ABS(AA59/AA58-1)</f>
        <v>#N/A</v>
      </c>
      <c r="AB60" s="61">
        <f t="shared" ref="AB60" si="39">ABS(AB59/AB58-1)</f>
        <v>0.39433599722604096</v>
      </c>
      <c r="AC60" s="61" t="e">
        <f>ABS(AC59/AC58-1)</f>
        <v>#N/A</v>
      </c>
      <c r="AD60" s="61"/>
      <c r="AE60" s="61" t="e">
        <f t="shared" ref="AE60:AF60" si="40">ABS(AE59/AE58-1)</f>
        <v>#N/A</v>
      </c>
      <c r="AF60" s="61" t="e">
        <f t="shared" si="40"/>
        <v>#N/A</v>
      </c>
    </row>
    <row r="61" spans="1:32">
      <c r="A61" s="64"/>
      <c r="B61" s="64" t="s">
        <v>58</v>
      </c>
      <c r="C61" s="59" t="e">
        <f>ABS((C59/C58)^(1/C57)-1)</f>
        <v>#N/A</v>
      </c>
      <c r="D61" s="59">
        <f t="shared" ref="D61:J61" si="41">ABS((D59/D58)^(1/D57)-1)</f>
        <v>3.4817808766649527E-2</v>
      </c>
      <c r="E61" s="59" t="e">
        <f t="shared" si="41"/>
        <v>#N/A</v>
      </c>
      <c r="F61" s="59" t="e">
        <f t="shared" si="41"/>
        <v>#N/A</v>
      </c>
      <c r="G61" s="59">
        <f>ABS((G59/G58)^(1/G57)-1)</f>
        <v>4.7501708584398949E-2</v>
      </c>
      <c r="H61" s="59" t="e">
        <f t="shared" si="41"/>
        <v>#N/A</v>
      </c>
      <c r="I61" s="59" t="e">
        <f t="shared" si="41"/>
        <v>#N/A</v>
      </c>
      <c r="J61" s="59" t="e">
        <f t="shared" si="41"/>
        <v>#N/A</v>
      </c>
      <c r="K61" s="59" t="e">
        <f t="shared" ref="K61" si="42">ABS((K59/K58)^(1/K57)-1)</f>
        <v>#N/A</v>
      </c>
      <c r="M61" s="64"/>
      <c r="N61" s="64" t="s">
        <v>58</v>
      </c>
      <c r="O61" s="59" t="e">
        <f>ABS((O59/O58)^(1/O57)-1)</f>
        <v>#N/A</v>
      </c>
      <c r="P61" s="59">
        <f t="shared" ref="P61:R61" si="43">ABS((P59/P58)^(1/P57)-1)</f>
        <v>3.4817808766649527E-2</v>
      </c>
      <c r="Q61" s="59" t="e">
        <f t="shared" si="43"/>
        <v>#N/A</v>
      </c>
      <c r="R61" s="59" t="e">
        <f t="shared" si="43"/>
        <v>#N/A</v>
      </c>
      <c r="S61" s="59">
        <f>ABS((S59/S58)^(1/S57)-1)</f>
        <v>4.7501708584398949E-2</v>
      </c>
      <c r="T61" s="59" t="e">
        <f t="shared" ref="T61:W61" si="44">ABS((T59/T58)^(1/T57)-1)</f>
        <v>#N/A</v>
      </c>
      <c r="U61" s="59" t="e">
        <f t="shared" si="44"/>
        <v>#N/A</v>
      </c>
      <c r="V61" s="59" t="e">
        <f t="shared" si="44"/>
        <v>#N/A</v>
      </c>
      <c r="W61" s="59" t="e">
        <f t="shared" si="44"/>
        <v>#N/A</v>
      </c>
      <c r="Y61" s="64"/>
      <c r="Z61" s="64" t="s">
        <v>58</v>
      </c>
      <c r="AA61" s="59" t="e">
        <f>ABS((AA59/AA58)^(1/AA57)-1)</f>
        <v>#N/A</v>
      </c>
      <c r="AB61" s="59">
        <f t="shared" ref="AB61" si="45">ABS((AB59/AB58)^(1/AB57)-1)</f>
        <v>3.2876096452061465E-2</v>
      </c>
      <c r="AC61" s="59" t="e">
        <f t="shared" ref="AC61:AF61" si="46">ABS((AC59/AC58)^(1/AC57)-1)</f>
        <v>#N/A</v>
      </c>
      <c r="AD61" s="59"/>
      <c r="AE61" s="59" t="e">
        <f t="shared" si="46"/>
        <v>#N/A</v>
      </c>
      <c r="AF61" s="59" t="e">
        <f t="shared" si="46"/>
        <v>#N/A</v>
      </c>
    </row>
    <row r="62" spans="1:32">
      <c r="A62" s="1" t="s">
        <v>52</v>
      </c>
      <c r="B62" s="1" t="s">
        <v>53</v>
      </c>
      <c r="C62" s="60"/>
      <c r="D62" s="60"/>
      <c r="E62" s="60"/>
      <c r="F62" s="60"/>
      <c r="G62" s="60"/>
      <c r="H62" s="60"/>
      <c r="I62" s="60"/>
      <c r="J62" s="60"/>
      <c r="K62" s="60"/>
      <c r="M62" s="1" t="s">
        <v>52</v>
      </c>
      <c r="N62" s="1" t="s">
        <v>53</v>
      </c>
      <c r="O62" s="60"/>
      <c r="P62" s="60"/>
      <c r="Q62" s="60"/>
      <c r="R62" s="60"/>
      <c r="S62" s="60"/>
      <c r="T62" s="60"/>
      <c r="U62" s="60"/>
      <c r="V62" s="60"/>
      <c r="W62" s="60"/>
      <c r="Y62" s="1" t="s">
        <v>52</v>
      </c>
      <c r="Z62" s="1" t="s">
        <v>53</v>
      </c>
      <c r="AA62" s="60"/>
      <c r="AB62" s="60"/>
      <c r="AC62" s="60"/>
      <c r="AD62" s="60"/>
      <c r="AE62" s="60"/>
      <c r="AF62" s="60"/>
    </row>
    <row r="63" spans="1:32">
      <c r="B63" s="1" t="s">
        <v>54</v>
      </c>
      <c r="C63" s="60"/>
      <c r="D63" s="60"/>
      <c r="E63" s="60"/>
      <c r="F63" s="60"/>
      <c r="G63" s="60"/>
      <c r="H63" s="60"/>
      <c r="I63" s="60"/>
      <c r="J63" s="60"/>
      <c r="K63" s="60"/>
      <c r="N63" s="1" t="s">
        <v>54</v>
      </c>
      <c r="O63" s="60"/>
      <c r="P63" s="60"/>
      <c r="Q63" s="60"/>
      <c r="R63" s="60"/>
      <c r="S63" s="60"/>
      <c r="T63" s="60"/>
      <c r="U63" s="60"/>
      <c r="V63" s="60"/>
      <c r="W63" s="60"/>
      <c r="Z63" s="1" t="s">
        <v>54</v>
      </c>
      <c r="AA63" s="60"/>
      <c r="AB63" s="60"/>
      <c r="AC63" s="60"/>
      <c r="AD63" s="60"/>
      <c r="AE63" s="60"/>
      <c r="AF63" s="60"/>
    </row>
    <row r="64" spans="1:32">
      <c r="B64" s="1" t="s">
        <v>55</v>
      </c>
      <c r="C64" s="60">
        <f>C63-C62</f>
        <v>0</v>
      </c>
      <c r="D64" s="60">
        <f t="shared" ref="D64" si="47">D63-D62</f>
        <v>0</v>
      </c>
      <c r="E64" s="60">
        <f t="shared" ref="E64" si="48">E63-E62</f>
        <v>0</v>
      </c>
      <c r="F64" s="60">
        <f t="shared" ref="F64" si="49">F63-F62</f>
        <v>0</v>
      </c>
      <c r="G64" s="60">
        <f t="shared" ref="G64" si="50">G63-G62</f>
        <v>0</v>
      </c>
      <c r="H64" s="60">
        <f t="shared" ref="H64" si="51">H63-H62</f>
        <v>0</v>
      </c>
      <c r="I64" s="60">
        <f t="shared" ref="I64" si="52">I63-I62</f>
        <v>0</v>
      </c>
      <c r="J64" s="60">
        <f t="shared" ref="J64:K64" si="53">J63-J62</f>
        <v>0</v>
      </c>
      <c r="K64" s="60">
        <f t="shared" si="53"/>
        <v>0</v>
      </c>
      <c r="N64" s="1" t="s">
        <v>55</v>
      </c>
      <c r="O64" s="60">
        <f>O63-O62</f>
        <v>0</v>
      </c>
      <c r="P64" s="60">
        <f t="shared" ref="P64:W64" si="54">P63-P62</f>
        <v>0</v>
      </c>
      <c r="Q64" s="60">
        <f t="shared" si="54"/>
        <v>0</v>
      </c>
      <c r="R64" s="60">
        <f t="shared" si="54"/>
        <v>0</v>
      </c>
      <c r="S64" s="60">
        <f t="shared" si="54"/>
        <v>0</v>
      </c>
      <c r="T64" s="60">
        <f t="shared" si="54"/>
        <v>0</v>
      </c>
      <c r="U64" s="60">
        <f t="shared" si="54"/>
        <v>0</v>
      </c>
      <c r="V64" s="60">
        <f t="shared" si="54"/>
        <v>0</v>
      </c>
      <c r="W64" s="60">
        <f t="shared" si="54"/>
        <v>0</v>
      </c>
      <c r="Z64" s="1" t="s">
        <v>55</v>
      </c>
      <c r="AA64" s="60">
        <f>AA63-AA62</f>
        <v>0</v>
      </c>
      <c r="AB64" s="60">
        <f t="shared" ref="AB64:AC64" si="55">AB63-AB62</f>
        <v>0</v>
      </c>
      <c r="AC64" s="60">
        <f t="shared" si="55"/>
        <v>0</v>
      </c>
      <c r="AD64" s="60"/>
      <c r="AE64" s="60">
        <f t="shared" ref="AE64:AF64" si="56">AE63-AE62</f>
        <v>0</v>
      </c>
      <c r="AF64" s="60">
        <f t="shared" si="56"/>
        <v>0</v>
      </c>
    </row>
    <row r="65" spans="2:32">
      <c r="B65" s="1" t="s">
        <v>56</v>
      </c>
      <c r="C65" s="21" t="e">
        <f>VLOOKUP(C62,$A$12:$L$42,2)</f>
        <v>#N/A</v>
      </c>
      <c r="D65" s="21" t="e">
        <f>VLOOKUP(D62,$A$12:$L$42,6)</f>
        <v>#N/A</v>
      </c>
      <c r="E65" s="21" t="e">
        <f>VLOOKUP(E62,$A$12:$L$42,8)</f>
        <v>#N/A</v>
      </c>
      <c r="F65" s="21" t="e">
        <f>VLOOKUP(F62,$A$12:$L$42,10)</f>
        <v>#N/A</v>
      </c>
      <c r="G65" s="21" t="e">
        <f>VLOOKUP(G62,$A$12:$L$42,MATCH(G$46,$A$11:$Q$11,0))</f>
        <v>#N/A</v>
      </c>
      <c r="H65" s="21" t="e">
        <f>VLOOKUP(H62,$A$12:$L$42,12)</f>
        <v>#N/A</v>
      </c>
      <c r="I65" s="21" t="e">
        <f>VLOOKUP(I62,$A$12:$L$42,13)</f>
        <v>#N/A</v>
      </c>
      <c r="J65" s="21" t="e">
        <f>VLOOKUP(J62,$A$12:$M$42,14)</f>
        <v>#N/A</v>
      </c>
      <c r="K65" s="21" t="e">
        <f>VLOOKUP(K62,$A$12:$M$42,14)</f>
        <v>#N/A</v>
      </c>
      <c r="N65" s="1" t="s">
        <v>56</v>
      </c>
      <c r="O65" s="21" t="e">
        <f>VLOOKUP(O62,$A$12:$L$42,2)</f>
        <v>#N/A</v>
      </c>
      <c r="P65" s="21" t="e">
        <f>VLOOKUP(P62,$A$12:$L$42,6)</f>
        <v>#N/A</v>
      </c>
      <c r="Q65" s="21" t="e">
        <f>VLOOKUP(Q62,$A$12:$L$42,8)</f>
        <v>#N/A</v>
      </c>
      <c r="R65" s="21" t="e">
        <f>VLOOKUP(R62,$A$12:$L$42,10)</f>
        <v>#N/A</v>
      </c>
      <c r="S65" s="21" t="e">
        <f>VLOOKUP(S62,$A$12:$L$42,MATCH(S$46,$A$11:$Q$11,0))</f>
        <v>#N/A</v>
      </c>
      <c r="T65" s="21" t="e">
        <f>VLOOKUP(T62,$A$12:$L$42,12)</f>
        <v>#N/A</v>
      </c>
      <c r="U65" s="21" t="e">
        <f>VLOOKUP(U62,$A$12:$L$42,13)</f>
        <v>#N/A</v>
      </c>
      <c r="V65" s="21" t="e">
        <f>VLOOKUP(V62,$A$12:$M$42,14)</f>
        <v>#N/A</v>
      </c>
      <c r="W65" s="21" t="e">
        <f>VLOOKUP(W62,$A$12:$M$42,14)</f>
        <v>#N/A</v>
      </c>
      <c r="Z65" s="1" t="s">
        <v>56</v>
      </c>
      <c r="AA65" s="21" t="e">
        <f>VLOOKUP(AA62,$A$12:$L$42,2)</f>
        <v>#N/A</v>
      </c>
      <c r="AB65" s="21" t="e">
        <f>VLOOKUP(AB62,$A$12:$L$42,6)</f>
        <v>#N/A</v>
      </c>
      <c r="AC65" s="21" t="e">
        <f>VLOOKUP(AC62,$A$12:$M$42,14)</f>
        <v>#N/A</v>
      </c>
      <c r="AD65" s="21"/>
      <c r="AE65" s="21" t="e">
        <f t="shared" ref="AE65:AF65" si="57">VLOOKUP(AE62,$A$12:$M$42,14)</f>
        <v>#N/A</v>
      </c>
      <c r="AF65" s="21" t="e">
        <f t="shared" si="57"/>
        <v>#N/A</v>
      </c>
    </row>
    <row r="66" spans="2:32">
      <c r="B66" s="1" t="s">
        <v>51</v>
      </c>
      <c r="C66" s="21" t="e">
        <f>VLOOKUP(C63,$A$12:$L$42,2)</f>
        <v>#N/A</v>
      </c>
      <c r="D66" s="21" t="e">
        <f>VLOOKUP(D63,$A$12:$L$42,6)</f>
        <v>#N/A</v>
      </c>
      <c r="E66" s="21" t="e">
        <f>VLOOKUP(E63,$A$12:$L$42,8)</f>
        <v>#N/A</v>
      </c>
      <c r="F66" s="21" t="e">
        <f>VLOOKUP(F63,$A$12:$L$42,10)</f>
        <v>#N/A</v>
      </c>
      <c r="G66" s="21" t="e">
        <f>VLOOKUP(G63,$A$12:$L$42,MATCH(G$46,$A$11:$Q$11,0))</f>
        <v>#N/A</v>
      </c>
      <c r="H66" s="21" t="e">
        <f>VLOOKUP(H63,$A$12:$L$42,12)</f>
        <v>#N/A</v>
      </c>
      <c r="I66" s="21" t="e">
        <f>VLOOKUP(I63,$A$12:$L$42,13)</f>
        <v>#N/A</v>
      </c>
      <c r="J66" s="21" t="e">
        <f>VLOOKUP(J63,$A$12:$M$42,14)</f>
        <v>#N/A</v>
      </c>
      <c r="K66" s="21" t="e">
        <f>VLOOKUP(K63,$A$12:$M$42,14)</f>
        <v>#N/A</v>
      </c>
      <c r="N66" s="1" t="s">
        <v>51</v>
      </c>
      <c r="O66" s="21" t="e">
        <f>VLOOKUP(O63,$A$12:$L$42,2)</f>
        <v>#N/A</v>
      </c>
      <c r="P66" s="21" t="e">
        <f>VLOOKUP(P63,$A$12:$L$42,6)</f>
        <v>#N/A</v>
      </c>
      <c r="Q66" s="21" t="e">
        <f>VLOOKUP(Q63,$A$12:$L$42,8)</f>
        <v>#N/A</v>
      </c>
      <c r="R66" s="21" t="e">
        <f>VLOOKUP(R63,$A$12:$L$42,10)</f>
        <v>#N/A</v>
      </c>
      <c r="S66" s="21" t="e">
        <f>VLOOKUP(S63,$A$12:$L$42,MATCH(S$46,$A$11:$Q$11,0))</f>
        <v>#N/A</v>
      </c>
      <c r="T66" s="21" t="e">
        <f>VLOOKUP(T63,$A$12:$L$42,12)</f>
        <v>#N/A</v>
      </c>
      <c r="U66" s="21" t="e">
        <f>VLOOKUP(U63,$A$12:$L$42,13)</f>
        <v>#N/A</v>
      </c>
      <c r="V66" s="21" t="e">
        <f>VLOOKUP(V63,$A$12:$M$42,14)</f>
        <v>#N/A</v>
      </c>
      <c r="W66" s="21" t="e">
        <f>VLOOKUP(W63,$A$12:$M$42,14)</f>
        <v>#N/A</v>
      </c>
      <c r="Z66" s="1" t="s">
        <v>51</v>
      </c>
      <c r="AA66" s="21" t="e">
        <f>VLOOKUP(AA63,$A$12:$L$42,2)</f>
        <v>#N/A</v>
      </c>
      <c r="AB66" s="21" t="e">
        <f>VLOOKUP(AB63,$A$12:$L$42,6)</f>
        <v>#N/A</v>
      </c>
      <c r="AC66" s="21" t="e">
        <f>VLOOKUP(AC63,$A$12:$M$42,14)</f>
        <v>#N/A</v>
      </c>
      <c r="AD66" s="21"/>
      <c r="AE66" s="21" t="e">
        <f t="shared" ref="AE66:AF66" si="58">VLOOKUP(AE63,$A$12:$M$42,14)</f>
        <v>#N/A</v>
      </c>
      <c r="AF66" s="21" t="e">
        <f t="shared" si="58"/>
        <v>#N/A</v>
      </c>
    </row>
    <row r="67" spans="2:32">
      <c r="B67" s="1" t="s">
        <v>57</v>
      </c>
      <c r="C67" s="61" t="e">
        <f>ABS(C66/C65-1)</f>
        <v>#N/A</v>
      </c>
      <c r="D67" s="61" t="e">
        <f t="shared" ref="D67" si="59">ABS(D66/D65-1)</f>
        <v>#N/A</v>
      </c>
      <c r="E67" s="61" t="e">
        <f t="shared" ref="E67" si="60">ABS(E66/E65-1)</f>
        <v>#N/A</v>
      </c>
      <c r="F67" s="61" t="e">
        <f t="shared" ref="F67" si="61">ABS(F66/F65-1)</f>
        <v>#N/A</v>
      </c>
      <c r="G67" s="61" t="e">
        <f t="shared" ref="G67" si="62">ABS(G66/G65-1)</f>
        <v>#N/A</v>
      </c>
      <c r="H67" s="61" t="e">
        <f t="shared" ref="H67" si="63">ABS(H66/H65-1)</f>
        <v>#N/A</v>
      </c>
      <c r="I67" s="61" t="e">
        <f t="shared" ref="I67" si="64">ABS(I66/I65-1)</f>
        <v>#N/A</v>
      </c>
      <c r="J67" s="61" t="e">
        <f t="shared" ref="J67:K67" si="65">ABS(J66/J65-1)</f>
        <v>#N/A</v>
      </c>
      <c r="K67" s="61" t="e">
        <f t="shared" si="65"/>
        <v>#N/A</v>
      </c>
      <c r="N67" s="1" t="s">
        <v>57</v>
      </c>
      <c r="O67" s="61" t="e">
        <f>ABS(O66/O65-1)</f>
        <v>#N/A</v>
      </c>
      <c r="P67" s="61" t="e">
        <f t="shared" ref="P67:W67" si="66">ABS(P66/P65-1)</f>
        <v>#N/A</v>
      </c>
      <c r="Q67" s="61" t="e">
        <f t="shared" si="66"/>
        <v>#N/A</v>
      </c>
      <c r="R67" s="61" t="e">
        <f t="shared" si="66"/>
        <v>#N/A</v>
      </c>
      <c r="S67" s="61" t="e">
        <f t="shared" si="66"/>
        <v>#N/A</v>
      </c>
      <c r="T67" s="61" t="e">
        <f t="shared" si="66"/>
        <v>#N/A</v>
      </c>
      <c r="U67" s="61" t="e">
        <f t="shared" si="66"/>
        <v>#N/A</v>
      </c>
      <c r="V67" s="61" t="e">
        <f t="shared" si="66"/>
        <v>#N/A</v>
      </c>
      <c r="W67" s="61" t="e">
        <f t="shared" si="66"/>
        <v>#N/A</v>
      </c>
      <c r="Z67" s="1" t="s">
        <v>57</v>
      </c>
      <c r="AA67" s="61" t="e">
        <f>ABS(AA66/AA65-1)</f>
        <v>#N/A</v>
      </c>
      <c r="AB67" s="61" t="e">
        <f t="shared" ref="AB67:AC67" si="67">ABS(AB66/AB65-1)</f>
        <v>#N/A</v>
      </c>
      <c r="AC67" s="61" t="e">
        <f t="shared" si="67"/>
        <v>#N/A</v>
      </c>
      <c r="AD67" s="61"/>
      <c r="AE67" s="61" t="e">
        <f t="shared" ref="AE67:AF67" si="68">ABS(AE66/AE65-1)</f>
        <v>#N/A</v>
      </c>
      <c r="AF67" s="61" t="e">
        <f t="shared" si="68"/>
        <v>#N/A</v>
      </c>
    </row>
    <row r="68" spans="2:32">
      <c r="B68" s="1" t="s">
        <v>58</v>
      </c>
      <c r="C68" s="31" t="e">
        <f>ABS((C66/C65)^(1/C64)-1)</f>
        <v>#N/A</v>
      </c>
      <c r="D68" s="31" t="e">
        <f t="shared" ref="D68:J68" si="69">ABS((D66/D65)^(1/D64)-1)</f>
        <v>#N/A</v>
      </c>
      <c r="E68" s="31" t="e">
        <f t="shared" si="69"/>
        <v>#N/A</v>
      </c>
      <c r="F68" s="31" t="e">
        <f t="shared" si="69"/>
        <v>#N/A</v>
      </c>
      <c r="G68" s="31" t="e">
        <f t="shared" si="69"/>
        <v>#N/A</v>
      </c>
      <c r="H68" s="31" t="e">
        <f t="shared" si="69"/>
        <v>#N/A</v>
      </c>
      <c r="I68" s="31" t="e">
        <f t="shared" si="69"/>
        <v>#N/A</v>
      </c>
      <c r="J68" s="31" t="e">
        <f t="shared" si="69"/>
        <v>#N/A</v>
      </c>
      <c r="K68" s="31" t="e">
        <f t="shared" ref="K68" si="70">ABS((K66/K65)^(1/K64)-1)</f>
        <v>#N/A</v>
      </c>
      <c r="N68" s="1" t="s">
        <v>58</v>
      </c>
      <c r="O68" s="31" t="e">
        <f>ABS((O66/O65)^(1/O64)-1)</f>
        <v>#N/A</v>
      </c>
      <c r="P68" s="31" t="e">
        <f t="shared" ref="P68:W68" si="71">ABS((P66/P65)^(1/P64)-1)</f>
        <v>#N/A</v>
      </c>
      <c r="Q68" s="31" t="e">
        <f t="shared" si="71"/>
        <v>#N/A</v>
      </c>
      <c r="R68" s="31" t="e">
        <f t="shared" si="71"/>
        <v>#N/A</v>
      </c>
      <c r="S68" s="31" t="e">
        <f t="shared" si="71"/>
        <v>#N/A</v>
      </c>
      <c r="T68" s="31" t="e">
        <f t="shared" si="71"/>
        <v>#N/A</v>
      </c>
      <c r="U68" s="31" t="e">
        <f t="shared" si="71"/>
        <v>#N/A</v>
      </c>
      <c r="V68" s="31" t="e">
        <f t="shared" si="71"/>
        <v>#N/A</v>
      </c>
      <c r="W68" s="31" t="e">
        <f t="shared" si="71"/>
        <v>#N/A</v>
      </c>
      <c r="Z68" s="1" t="s">
        <v>58</v>
      </c>
      <c r="AA68" s="31" t="e">
        <f>ABS((AA66/AA65)^(1/AA64)-1)</f>
        <v>#N/A</v>
      </c>
      <c r="AB68" s="31" t="e">
        <f t="shared" ref="AB68:AC68" si="72">ABS((AB66/AB65)^(1/AB64)-1)</f>
        <v>#N/A</v>
      </c>
      <c r="AC68" s="31" t="e">
        <f t="shared" si="72"/>
        <v>#N/A</v>
      </c>
      <c r="AD68" s="31"/>
      <c r="AE68" s="31" t="e">
        <f t="shared" ref="AE68:AF68" si="73">ABS((AE66/AE65)^(1/AE64)-1)</f>
        <v>#N/A</v>
      </c>
      <c r="AF68" s="31" t="e">
        <f t="shared" si="73"/>
        <v>#N/A</v>
      </c>
    </row>
    <row r="108" spans="2:5">
      <c r="B108" s="96"/>
    </row>
    <row r="109" spans="2:5">
      <c r="E109" s="60"/>
    </row>
    <row r="110" spans="2:5">
      <c r="E110" s="60"/>
    </row>
    <row r="111" spans="2:5">
      <c r="E111" s="60"/>
    </row>
    <row r="112" spans="2:5">
      <c r="B112" s="36"/>
      <c r="C112" s="36"/>
      <c r="D112" s="36"/>
      <c r="E112" s="21"/>
    </row>
    <row r="113" spans="2:5">
      <c r="B113" s="36"/>
      <c r="C113" s="36"/>
      <c r="D113" s="36"/>
      <c r="E113" s="21"/>
    </row>
    <row r="114" spans="2:5">
      <c r="B114" s="94"/>
      <c r="C114" s="94"/>
    </row>
    <row r="115" spans="2:5">
      <c r="B115" s="95"/>
      <c r="C115" s="95"/>
    </row>
  </sheetData>
  <phoneticPr fontId="3" type="noConversion"/>
  <pageMargins left="0.75" right="0.75" top="1" bottom="1" header="0.5" footer="0.5"/>
  <pageSetup orientation="portrait" horizontalDpi="4294967292" verticalDpi="4294967292"/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minAxisType="group" maxAxisType="grou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'CO2 G_KM data'!W18:W42</xm:f>
              <xm:sqref>V8</xm:sqref>
            </x14:sparkline>
            <x14:sparkline>
              <xm:f>'CO2 G_KM data'!V19:V43</xm:f>
              <xm:sqref>V9</xm:sqref>
            </x14:sparkline>
            <x14:sparkline>
              <xm:f>'CO2 G_KM data'!V20:V43</xm:f>
              <xm:sqref>V10</xm:sqref>
            </x14:sparkline>
          </x14:sparklines>
        </x14:sparklineGroup>
        <x14:sparklineGroup manualMax="0" manualMin="0" dateAxis="1" displayEmptyCellsAs="gap">
          <x14:colorSeries theme="4" tint="-0.499984740745262"/>
          <x14:colorNegative rgb="FFC0504D"/>
          <x14:colorAxis rgb="FF000000"/>
          <x14:colorMarkers rgb="FF244062"/>
          <x14:colorFirst rgb="FF95B3D7"/>
          <x14:colorLast rgb="FF95B3D7"/>
          <x14:colorHigh rgb="FF4F81BD"/>
          <x14:colorLow rgb="FF4F81BD"/>
          <xm:f>'CO2 G_KM data'!O18:O42</xm:f>
          <x14:sparklines>
            <x14:sparkline>
              <xm:f>'MPG data'!Y23:Y42</xm:f>
              <xm:sqref>U2</xm:sqref>
            </x14:sparkline>
            <x14:sparkline>
              <xm:f>'CO2 G_KM data'!W24:W43</xm:f>
              <xm:sqref>U3</xm:sqref>
            </x14:sparkline>
            <x14:sparkline>
              <xm:f>'CO2 G_KM data'!W24:W43</xm:f>
              <xm:sqref>U4</xm:sqref>
            </x14:sparkline>
            <x14:sparkline>
              <xm:f>'CO2 G_KM data'!W25:W43</xm:f>
              <xm:sqref>U5</xm:sqref>
            </x14:sparkline>
            <x14:sparkline>
              <xm:f>'CO2 G_KM data'!W25:W43</xm:f>
              <xm:sqref>U6</xm:sqref>
            </x14:sparkline>
            <x14:sparkline>
              <xm:f>'CO2 G_KM data'!W26:W43</xm:f>
              <xm:sqref>V7</xm:sqref>
            </x14:sparkline>
          </x14:sparklines>
        </x14:sparklineGroup>
        <x14:sparklineGroup manualMax="0" manualMin="0" displayEmptyCellsAs="gap" minAxisType="group" maxAxisType="grou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'CO2 G_KM data'!V27:V43</xm:f>
              <xm:sqref>W18</xm:sqref>
            </x14:sparkline>
          </x14:sparklines>
        </x14:sparklineGroup>
        <x14:sparklineGroup manualMax="0" manualMin="0" displayEmptyCellsAs="gap" minAxisType="group" maxAxisType="grou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'CO2 G_KM data'!V35:V43</xm:f>
              <xm:sqref>W26</xm:sqref>
            </x14:sparkline>
          </x14:sparklines>
        </x14:sparklineGroup>
      </x14:sparklineGroup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2:AF108"/>
  <sheetViews>
    <sheetView showGridLines="0" workbookViewId="0">
      <selection activeCell="AI73" sqref="AI73"/>
    </sheetView>
  </sheetViews>
  <sheetFormatPr baseColWidth="10" defaultColWidth="10.7109375" defaultRowHeight="12" x14ac:dyDescent="0"/>
  <cols>
    <col min="1" max="14" width="10.7109375" style="1"/>
    <col min="15" max="15" width="12.42578125" style="1" customWidth="1"/>
    <col min="16" max="17" width="10.7109375" style="1" customWidth="1"/>
    <col min="18" max="16384" width="10.7109375" style="1"/>
  </cols>
  <sheetData>
    <row r="2" spans="1:26">
      <c r="A2" s="1" t="s">
        <v>45</v>
      </c>
      <c r="B2" s="50" t="s">
        <v>41</v>
      </c>
    </row>
    <row r="3" spans="1:26">
      <c r="B3" s="51" t="s">
        <v>42</v>
      </c>
    </row>
    <row r="4" spans="1:26">
      <c r="B4" s="52" t="s">
        <v>43</v>
      </c>
    </row>
    <row r="5" spans="1:26">
      <c r="B5" s="53" t="s">
        <v>0</v>
      </c>
    </row>
    <row r="6" spans="1:26">
      <c r="B6" s="54" t="s">
        <v>44</v>
      </c>
    </row>
    <row r="7" spans="1:26" ht="15" customHeight="1">
      <c r="A7" s="5" t="s">
        <v>21</v>
      </c>
      <c r="B7" s="5"/>
      <c r="C7" s="5"/>
      <c r="D7" s="5"/>
      <c r="E7" s="5"/>
      <c r="F7" s="5"/>
      <c r="G7" s="5"/>
      <c r="H7" s="5"/>
      <c r="I7" s="5"/>
      <c r="J7" s="4"/>
    </row>
    <row r="8" spans="1:26" ht="30" customHeight="1">
      <c r="A8" s="5"/>
      <c r="B8" s="5"/>
      <c r="C8" s="5"/>
      <c r="D8" s="5"/>
      <c r="E8" s="5"/>
      <c r="F8" s="5"/>
      <c r="G8" s="5"/>
      <c r="H8" s="5"/>
      <c r="I8" s="5"/>
      <c r="J8" s="4"/>
    </row>
    <row r="9" spans="1:26" ht="17" customHeight="1">
      <c r="A9" s="1" t="s">
        <v>111</v>
      </c>
      <c r="B9" s="5"/>
      <c r="C9" s="5"/>
      <c r="D9" s="5"/>
      <c r="E9" s="5"/>
      <c r="F9" s="5"/>
      <c r="G9" s="5"/>
      <c r="H9" s="5"/>
      <c r="I9" s="5"/>
      <c r="J9" s="4"/>
    </row>
    <row r="10" spans="1:26" ht="19" customHeight="1" thickBot="1">
      <c r="A10" s="5"/>
      <c r="B10" s="5"/>
      <c r="C10" s="5"/>
      <c r="D10" s="5"/>
      <c r="E10" s="5"/>
      <c r="F10" s="5"/>
      <c r="G10" s="5"/>
      <c r="H10" s="5"/>
      <c r="I10" s="5"/>
      <c r="J10" s="4"/>
      <c r="Y10" s="114" t="s">
        <v>96</v>
      </c>
      <c r="Z10" s="114"/>
    </row>
    <row r="11" spans="1:26" ht="30" customHeight="1">
      <c r="A11" s="13"/>
      <c r="B11" s="14" t="s">
        <v>27</v>
      </c>
      <c r="C11" s="14" t="s">
        <v>23</v>
      </c>
      <c r="D11" s="14" t="s">
        <v>26</v>
      </c>
      <c r="E11" s="14" t="s">
        <v>24</v>
      </c>
      <c r="F11" s="14" t="s">
        <v>28</v>
      </c>
      <c r="G11" s="14" t="s">
        <v>25</v>
      </c>
      <c r="H11" s="14" t="s">
        <v>11</v>
      </c>
      <c r="I11" s="14" t="s">
        <v>13</v>
      </c>
      <c r="J11" s="14" t="s">
        <v>14</v>
      </c>
      <c r="K11" s="14" t="s">
        <v>15</v>
      </c>
      <c r="L11" s="14" t="s">
        <v>30</v>
      </c>
      <c r="M11" s="92" t="s">
        <v>32</v>
      </c>
      <c r="N11" s="92" t="s">
        <v>82</v>
      </c>
      <c r="O11" s="15" t="s">
        <v>75</v>
      </c>
      <c r="P11" s="14" t="s">
        <v>102</v>
      </c>
      <c r="Q11" s="14" t="s">
        <v>89</v>
      </c>
      <c r="R11" s="14" t="s">
        <v>91</v>
      </c>
      <c r="S11" s="14" t="s">
        <v>92</v>
      </c>
      <c r="T11" s="92" t="s">
        <v>93</v>
      </c>
      <c r="U11" s="92" t="s">
        <v>98</v>
      </c>
      <c r="V11" s="92" t="s">
        <v>100</v>
      </c>
      <c r="W11" s="15" t="s">
        <v>99</v>
      </c>
      <c r="X11" s="14" t="s">
        <v>90</v>
      </c>
      <c r="Y11" s="97" t="s">
        <v>94</v>
      </c>
      <c r="Z11" s="97" t="s">
        <v>95</v>
      </c>
    </row>
    <row r="12" spans="1:26" s="3" customFormat="1">
      <c r="A12" s="10">
        <v>1995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16"/>
      <c r="R12" s="2"/>
      <c r="S12" s="2"/>
      <c r="T12" s="2"/>
      <c r="W12" s="2"/>
      <c r="X12" s="104"/>
      <c r="Y12" s="98"/>
    </row>
    <row r="13" spans="1:26" s="3" customFormat="1">
      <c r="A13" s="10">
        <v>1996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16"/>
      <c r="R13" s="2"/>
      <c r="S13" s="2"/>
      <c r="T13" s="2"/>
      <c r="W13" s="2"/>
      <c r="X13" s="104"/>
      <c r="Y13" s="98"/>
    </row>
    <row r="14" spans="1:26" s="3" customFormat="1">
      <c r="A14" s="10">
        <v>1997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16"/>
      <c r="R14" s="2"/>
      <c r="S14" s="2"/>
      <c r="T14" s="2"/>
      <c r="W14" s="2"/>
      <c r="X14" s="104"/>
      <c r="Y14" s="98"/>
    </row>
    <row r="15" spans="1:26" s="3" customFormat="1">
      <c r="A15" s="10">
        <v>1998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6"/>
      <c r="R15" s="2"/>
      <c r="S15" s="2"/>
      <c r="T15" s="2"/>
      <c r="W15" s="2"/>
      <c r="X15" s="104"/>
      <c r="Y15" s="98"/>
    </row>
    <row r="16" spans="1:26" s="3" customFormat="1">
      <c r="A16" s="10">
        <v>1999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16"/>
      <c r="R16" s="2"/>
      <c r="S16" s="2"/>
      <c r="T16" s="2"/>
      <c r="W16" s="2"/>
      <c r="X16" s="104"/>
      <c r="Y16" s="98"/>
    </row>
    <row r="17" spans="1:26" s="3" customFormat="1">
      <c r="A17" s="10">
        <v>2000</v>
      </c>
      <c r="B17" s="25">
        <v>24.3</v>
      </c>
      <c r="C17" s="18">
        <v>27.7</v>
      </c>
      <c r="D17" s="39"/>
      <c r="E17" s="39"/>
      <c r="F17" s="25">
        <v>25.309639203015617</v>
      </c>
      <c r="G17" s="25">
        <v>30.158881930168445</v>
      </c>
      <c r="H17" s="25">
        <v>35.20036696810854</v>
      </c>
      <c r="I17" s="25">
        <v>35.757736099621468</v>
      </c>
      <c r="J17" s="39"/>
      <c r="K17" s="39"/>
      <c r="L17" s="39"/>
      <c r="M17" s="39"/>
      <c r="N17" s="39"/>
      <c r="O17" s="2"/>
      <c r="P17" s="39"/>
      <c r="Q17" s="16"/>
      <c r="R17" s="18">
        <v>20.7</v>
      </c>
      <c r="S17" s="25">
        <v>21.192727842821068</v>
      </c>
      <c r="T17" s="39"/>
      <c r="W17" s="2"/>
      <c r="X17" s="104"/>
      <c r="Y17" s="99">
        <v>11.775244385733156</v>
      </c>
      <c r="Z17" s="99">
        <v>8.7995508586525766</v>
      </c>
    </row>
    <row r="18" spans="1:26" s="3" customFormat="1">
      <c r="A18" s="10">
        <v>2001</v>
      </c>
      <c r="B18" s="25">
        <v>24.2</v>
      </c>
      <c r="C18" s="18">
        <v>27.9</v>
      </c>
      <c r="D18" s="39"/>
      <c r="E18" s="39"/>
      <c r="F18" s="25">
        <v>25.432900432900432</v>
      </c>
      <c r="G18" s="25">
        <v>30.158881930168445</v>
      </c>
      <c r="H18" s="25">
        <v>35.67199567670184</v>
      </c>
      <c r="I18" s="25">
        <v>36.87075648947021</v>
      </c>
      <c r="J18" s="39"/>
      <c r="K18" s="39"/>
      <c r="L18" s="39"/>
      <c r="M18" s="39"/>
      <c r="N18" s="39"/>
      <c r="O18" s="2"/>
      <c r="P18" s="39"/>
      <c r="Q18" s="16"/>
      <c r="R18" s="18">
        <v>20.3</v>
      </c>
      <c r="S18" s="25">
        <v>21.385389005028536</v>
      </c>
      <c r="T18" s="39"/>
      <c r="W18" s="25"/>
      <c r="X18" s="103"/>
      <c r="Y18" s="100">
        <v>11.860264200792603</v>
      </c>
      <c r="Z18" s="99">
        <v>8.6295112285336852</v>
      </c>
    </row>
    <row r="19" spans="1:26">
      <c r="A19" s="10">
        <v>2002</v>
      </c>
      <c r="B19" s="25">
        <v>24.1</v>
      </c>
      <c r="C19" s="18">
        <v>28.3</v>
      </c>
      <c r="D19" s="25">
        <v>24.1</v>
      </c>
      <c r="E19" s="25">
        <v>28.418272218769424</v>
      </c>
      <c r="F19" s="25">
        <v>25.567860159585365</v>
      </c>
      <c r="G19" s="25">
        <v>30.55055572146933</v>
      </c>
      <c r="H19" s="25">
        <v>36.157148885442226</v>
      </c>
      <c r="I19" s="25">
        <v>38.198294643768229</v>
      </c>
      <c r="J19" s="25">
        <v>29.026621455874025</v>
      </c>
      <c r="K19" s="25" t="e">
        <v>#N/A</v>
      </c>
      <c r="L19" s="25"/>
      <c r="M19" s="25"/>
      <c r="N19" s="25"/>
      <c r="O19" s="25"/>
      <c r="P19" s="25">
        <v>24.871107016627327</v>
      </c>
      <c r="Q19" s="17"/>
      <c r="R19" s="18">
        <v>20.3</v>
      </c>
      <c r="S19" s="25">
        <v>21.385389005028536</v>
      </c>
      <c r="T19" s="25"/>
      <c r="W19" s="25"/>
      <c r="X19" s="103"/>
      <c r="Y19" s="100">
        <v>12.030303830911492</v>
      </c>
      <c r="Z19" s="99">
        <v>8.6295112285336852</v>
      </c>
    </row>
    <row r="20" spans="1:26">
      <c r="A20" s="10">
        <v>2003</v>
      </c>
      <c r="B20" s="25">
        <v>24.3</v>
      </c>
      <c r="C20" s="25">
        <v>28.7</v>
      </c>
      <c r="D20" s="25" t="e">
        <v>#N/A</v>
      </c>
      <c r="E20" s="25" t="e">
        <v>#N/A</v>
      </c>
      <c r="F20" s="25">
        <v>26.028848286285626</v>
      </c>
      <c r="G20" s="25">
        <v>30.952536717804456</v>
      </c>
      <c r="H20" s="25">
        <v>36.49508276441361</v>
      </c>
      <c r="I20" s="25">
        <v>38.418720817095931</v>
      </c>
      <c r="J20" s="25" t="e">
        <v>#N/A</v>
      </c>
      <c r="K20" s="25">
        <v>26.849724609416857</v>
      </c>
      <c r="L20" s="25"/>
      <c r="M20" s="25"/>
      <c r="N20" s="25"/>
      <c r="O20" s="25"/>
      <c r="P20" s="25">
        <v>25.133125972545479</v>
      </c>
      <c r="Q20" s="17"/>
      <c r="R20" s="25">
        <v>20.7</v>
      </c>
      <c r="S20" s="25">
        <v>21.781414727343876</v>
      </c>
      <c r="T20" s="25"/>
      <c r="W20" s="25"/>
      <c r="X20" s="103"/>
      <c r="Y20" s="100">
        <v>12.200343461030384</v>
      </c>
      <c r="Z20" s="99">
        <v>8.7995508586525766</v>
      </c>
    </row>
    <row r="21" spans="1:26">
      <c r="A21" s="10">
        <v>2004</v>
      </c>
      <c r="B21" s="25">
        <v>24</v>
      </c>
      <c r="C21" s="25">
        <v>28.5</v>
      </c>
      <c r="D21" s="25" t="e">
        <v>#N/A</v>
      </c>
      <c r="E21" s="25" t="e">
        <v>#N/A</v>
      </c>
      <c r="F21" s="25">
        <v>26.279563414691467</v>
      </c>
      <c r="G21" s="25">
        <v>31.365237207375181</v>
      </c>
      <c r="H21" s="25">
        <v>36.921841773439589</v>
      </c>
      <c r="I21" s="25">
        <v>39.078613218993887</v>
      </c>
      <c r="J21" s="25" t="e">
        <v>#N/A</v>
      </c>
      <c r="K21" s="25">
        <v>28.390947472193051</v>
      </c>
      <c r="L21" s="25"/>
      <c r="M21" s="25"/>
      <c r="N21" s="25"/>
      <c r="O21" s="25"/>
      <c r="P21" s="25">
        <v>25.410393715463055</v>
      </c>
      <c r="Q21" s="17"/>
      <c r="R21" s="25">
        <v>20.5</v>
      </c>
      <c r="S21" s="25">
        <v>21.984979350963911</v>
      </c>
      <c r="T21" s="25"/>
      <c r="V21" s="113">
        <v>39.1</v>
      </c>
      <c r="W21" s="25"/>
      <c r="X21" s="103"/>
      <c r="Y21" s="100">
        <v>12.115323645970939</v>
      </c>
      <c r="Z21" s="99">
        <v>8.7145310435931318</v>
      </c>
    </row>
    <row r="22" spans="1:26">
      <c r="A22" s="10">
        <v>2005</v>
      </c>
      <c r="B22" s="25">
        <v>24.8</v>
      </c>
      <c r="C22" s="25">
        <v>29.1</v>
      </c>
      <c r="D22" s="25" t="e">
        <v>#N/A</v>
      </c>
      <c r="E22" s="25" t="e">
        <v>#N/A</v>
      </c>
      <c r="F22" s="25">
        <v>26.655076511912409</v>
      </c>
      <c r="G22" s="25">
        <v>31.7890917642316</v>
      </c>
      <c r="H22" s="25">
        <v>37.128781625367544</v>
      </c>
      <c r="I22" s="25">
        <v>39.298121243604498</v>
      </c>
      <c r="J22" s="25" t="e">
        <v>#N/A</v>
      </c>
      <c r="K22" s="25">
        <v>28.904688426451784</v>
      </c>
      <c r="L22" s="25"/>
      <c r="M22" s="25"/>
      <c r="N22" s="25"/>
      <c r="O22" s="25"/>
      <c r="P22" s="25">
        <v>25.984798430654251</v>
      </c>
      <c r="Q22" s="17">
        <v>26.952671531182219</v>
      </c>
      <c r="R22" s="25">
        <v>21</v>
      </c>
      <c r="S22" s="25">
        <v>22.403740862410842</v>
      </c>
      <c r="T22" s="25"/>
      <c r="V22" s="19" t="e">
        <v>#N/A</v>
      </c>
      <c r="W22" s="25"/>
      <c r="X22" s="103">
        <v>22.267481134086356</v>
      </c>
      <c r="Y22" s="100">
        <v>12.370383091149275</v>
      </c>
      <c r="Z22" s="99">
        <v>8.9270805812417446</v>
      </c>
    </row>
    <row r="23" spans="1:26">
      <c r="A23" s="10">
        <v>2006</v>
      </c>
      <c r="B23" s="25">
        <v>25.2</v>
      </c>
      <c r="C23" s="25">
        <v>28.9</v>
      </c>
      <c r="D23" s="25" t="e">
        <v>#N/A</v>
      </c>
      <c r="E23" s="25" t="e">
        <v>#N/A</v>
      </c>
      <c r="F23" s="25">
        <v>26.553562520401425</v>
      </c>
      <c r="G23" s="25">
        <v>31.365237207375181</v>
      </c>
      <c r="H23" s="25">
        <v>37.359258732783061</v>
      </c>
      <c r="I23" s="25">
        <v>40.173918724028923</v>
      </c>
      <c r="J23" s="25">
        <v>32.443574291884325</v>
      </c>
      <c r="K23" s="25">
        <v>29.093961409599736</v>
      </c>
      <c r="L23" s="25">
        <v>39.200696396966961</v>
      </c>
      <c r="M23" s="25"/>
      <c r="N23" s="25"/>
      <c r="O23" s="25"/>
      <c r="P23" s="25">
        <v>27.027013955377548</v>
      </c>
      <c r="Q23" s="17">
        <v>27.828933962811107</v>
      </c>
      <c r="R23" s="25">
        <v>21.4</v>
      </c>
      <c r="S23" s="25">
        <v>22.619161447626333</v>
      </c>
      <c r="T23" s="25"/>
      <c r="V23" s="19" t="e">
        <v>#N/A</v>
      </c>
      <c r="W23" s="25"/>
      <c r="X23" s="103">
        <v>23.795916698398745</v>
      </c>
      <c r="Y23" s="100">
        <v>12.285363276089829</v>
      </c>
      <c r="Z23" s="99">
        <v>9.0971202113606342</v>
      </c>
    </row>
    <row r="24" spans="1:26">
      <c r="A24" s="10">
        <v>2007</v>
      </c>
      <c r="B24" s="25">
        <v>25.8</v>
      </c>
      <c r="C24" s="25">
        <v>29.8</v>
      </c>
      <c r="D24" s="25" t="e">
        <v>#N/A</v>
      </c>
      <c r="E24" s="25" t="e">
        <v>#N/A</v>
      </c>
      <c r="F24" s="25">
        <v>27.479424204838615</v>
      </c>
      <c r="G24" s="25">
        <v>32.672122091015815</v>
      </c>
      <c r="H24" s="25">
        <v>37.916205088836442</v>
      </c>
      <c r="I24" s="25">
        <v>40.61049996411613</v>
      </c>
      <c r="J24" s="25" t="e">
        <v>#N/A</v>
      </c>
      <c r="K24" s="25">
        <v>29.851053342191548</v>
      </c>
      <c r="L24" s="25" t="e">
        <v>#N/A</v>
      </c>
      <c r="M24" s="25"/>
      <c r="N24" s="25"/>
      <c r="O24" s="25"/>
      <c r="P24" s="25">
        <v>27.449269826638943</v>
      </c>
      <c r="Q24" s="17">
        <v>28.290055522375326</v>
      </c>
      <c r="R24" s="25">
        <v>21.6</v>
      </c>
      <c r="S24" s="25">
        <v>23.291017728248896</v>
      </c>
      <c r="T24" s="25"/>
      <c r="V24" s="19" t="e">
        <v>#N/A</v>
      </c>
      <c r="W24" s="25"/>
      <c r="X24" s="103">
        <v>24.109473667676578</v>
      </c>
      <c r="Y24" s="100">
        <v>12.667952443857333</v>
      </c>
      <c r="Z24" s="99">
        <v>9.1821400264200808</v>
      </c>
    </row>
    <row r="25" spans="1:26">
      <c r="A25" s="10">
        <v>2008</v>
      </c>
      <c r="B25" s="25">
        <v>26.3</v>
      </c>
      <c r="C25" s="25">
        <v>30.1</v>
      </c>
      <c r="D25" s="25">
        <v>26.1</v>
      </c>
      <c r="E25" s="25">
        <v>30.786461570333543</v>
      </c>
      <c r="F25" s="25">
        <v>28.665267981286139</v>
      </c>
      <c r="G25" s="25">
        <v>33.132292824692094</v>
      </c>
      <c r="H25" s="25">
        <v>39.061179563469572</v>
      </c>
      <c r="I25" s="25">
        <v>42.348336219984567</v>
      </c>
      <c r="J25" s="25">
        <v>32.934424589258867</v>
      </c>
      <c r="K25" s="25">
        <v>31.01373023867184</v>
      </c>
      <c r="L25" s="25" t="e">
        <v>#N/A</v>
      </c>
      <c r="M25" s="25">
        <v>27.805282784338097</v>
      </c>
      <c r="N25" s="25">
        <v>32.933499067743938</v>
      </c>
      <c r="O25" s="25"/>
      <c r="P25" s="25">
        <v>27.897088328916123</v>
      </c>
      <c r="Q25" s="17">
        <v>28.767613511834906</v>
      </c>
      <c r="R25" s="25">
        <v>22.2</v>
      </c>
      <c r="S25" s="25">
        <v>24.762029374243564</v>
      </c>
      <c r="T25" s="25">
        <v>22.653542573026726</v>
      </c>
      <c r="V25" s="19" t="e">
        <v>#N/A</v>
      </c>
      <c r="W25" s="2"/>
      <c r="X25" s="103">
        <v>24.729016622755559</v>
      </c>
      <c r="Y25" s="100">
        <v>12.795482166446501</v>
      </c>
      <c r="Z25" s="99">
        <v>9.4371994715984151</v>
      </c>
    </row>
    <row r="26" spans="1:26">
      <c r="A26" s="10">
        <v>2009</v>
      </c>
      <c r="B26" s="25">
        <v>28.2</v>
      </c>
      <c r="C26" s="25">
        <v>31.6</v>
      </c>
      <c r="D26" s="26" t="e">
        <v>#N/A</v>
      </c>
      <c r="E26" s="26" t="e">
        <v>#N/A</v>
      </c>
      <c r="F26" s="25">
        <v>29.726094270507026</v>
      </c>
      <c r="G26" s="25">
        <v>34.594011625781455</v>
      </c>
      <c r="H26" s="27">
        <v>40.986375112028263</v>
      </c>
      <c r="I26" s="25">
        <v>45.785642044313995</v>
      </c>
      <c r="J26" s="27" t="e">
        <v>#N/A</v>
      </c>
      <c r="K26" s="25">
        <v>33.176850046077021</v>
      </c>
      <c r="L26" s="25">
        <v>42.229842618564774</v>
      </c>
      <c r="M26" s="25">
        <v>28.134617775015538</v>
      </c>
      <c r="N26" s="25">
        <v>33.662740832815416</v>
      </c>
      <c r="O26" s="25"/>
      <c r="P26" s="27">
        <v>28.337057187833061</v>
      </c>
      <c r="Q26" s="17">
        <v>29.389066679653599</v>
      </c>
      <c r="R26" s="25">
        <v>23.1</v>
      </c>
      <c r="S26" s="25">
        <v>25.850470225858665</v>
      </c>
      <c r="T26" s="25">
        <v>22.700590428837788</v>
      </c>
      <c r="U26" s="101">
        <v>33</v>
      </c>
      <c r="V26" s="19" t="e">
        <v>#N/A</v>
      </c>
      <c r="W26" s="2"/>
      <c r="X26" s="103">
        <v>24.798689386364064</v>
      </c>
      <c r="Y26" s="100">
        <v>13.433130779392339</v>
      </c>
      <c r="Z26" s="99">
        <v>9.8197886393659193</v>
      </c>
    </row>
    <row r="27" spans="1:26">
      <c r="A27" s="10">
        <v>2010</v>
      </c>
      <c r="B27" s="25">
        <v>28.4</v>
      </c>
      <c r="C27" s="25">
        <v>32.6</v>
      </c>
      <c r="D27" s="26" t="e">
        <v>#N/A</v>
      </c>
      <c r="E27" s="26" t="e">
        <v>#N/A</v>
      </c>
      <c r="F27" s="25">
        <v>30.85156479840284</v>
      </c>
      <c r="G27" s="25">
        <v>34.594011625781455</v>
      </c>
      <c r="H27" s="27">
        <v>42.421879380692801</v>
      </c>
      <c r="I27" s="25">
        <v>46.211912281235982</v>
      </c>
      <c r="J27" s="27">
        <v>33.780336050205776</v>
      </c>
      <c r="K27" s="25">
        <v>34.799189901630911</v>
      </c>
      <c r="L27" s="25">
        <v>42.980835692213134</v>
      </c>
      <c r="M27" s="25">
        <v>29.310814170292108</v>
      </c>
      <c r="N27" s="25">
        <v>34.439030453697953</v>
      </c>
      <c r="O27" s="25"/>
      <c r="P27" s="27">
        <v>29.06241332983414</v>
      </c>
      <c r="Q27" s="17">
        <v>30.03955727298456</v>
      </c>
      <c r="R27" s="25">
        <v>23.4</v>
      </c>
      <c r="S27" s="25">
        <v>27.675209300625163</v>
      </c>
      <c r="T27" s="25">
        <v>23.500403977625854</v>
      </c>
      <c r="U27" s="101">
        <v>33.799999999999997</v>
      </c>
      <c r="V27" s="19" t="e">
        <v>#N/A</v>
      </c>
      <c r="W27" s="19">
        <v>29.971534953633249</v>
      </c>
      <c r="X27" s="103">
        <v>25.305948155298218</v>
      </c>
      <c r="Y27" s="100">
        <v>13.858229854689565</v>
      </c>
      <c r="Z27" s="99">
        <v>9.9473183619550856</v>
      </c>
    </row>
    <row r="28" spans="1:26">
      <c r="A28" s="10">
        <v>2011</v>
      </c>
      <c r="B28" s="25">
        <v>28.1</v>
      </c>
      <c r="C28" s="25">
        <v>32.299999999999997</v>
      </c>
      <c r="D28" s="30">
        <v>28.9</v>
      </c>
      <c r="E28" s="30">
        <v>32.9</v>
      </c>
      <c r="F28" s="26" t="e">
        <v>#N/A</v>
      </c>
      <c r="G28" s="26" t="e">
        <v>#N/A</v>
      </c>
      <c r="H28" s="27">
        <v>43.731112923856898</v>
      </c>
      <c r="I28" s="27">
        <v>49.3</v>
      </c>
      <c r="J28" s="27">
        <v>34.472523408519521</v>
      </c>
      <c r="K28" s="25">
        <v>36.232256774036848</v>
      </c>
      <c r="L28" s="25">
        <v>43.8</v>
      </c>
      <c r="M28" s="25">
        <v>30.792821628340583</v>
      </c>
      <c r="N28" s="25">
        <v>35.427035425730267</v>
      </c>
      <c r="O28" s="25"/>
      <c r="P28" s="25">
        <v>29.828115978524231</v>
      </c>
      <c r="Q28" s="17">
        <v>31.003100561751079</v>
      </c>
      <c r="R28" s="25">
        <v>23.9</v>
      </c>
      <c r="S28" s="26" t="e">
        <v>#N/A</v>
      </c>
      <c r="T28" s="25">
        <v>24.44136109384711</v>
      </c>
      <c r="U28" s="101">
        <v>34</v>
      </c>
      <c r="V28" s="19" t="e">
        <v>#N/A</v>
      </c>
      <c r="W28" s="19">
        <v>29.824161704927388</v>
      </c>
      <c r="X28" s="103">
        <v>25.551466838743266</v>
      </c>
      <c r="Y28" s="100">
        <v>13.730700132100395</v>
      </c>
      <c r="Z28" s="99">
        <v>10.159867899603698</v>
      </c>
    </row>
    <row r="29" spans="1:26">
      <c r="A29" s="10">
        <v>2012</v>
      </c>
      <c r="B29" s="25">
        <v>29.8</v>
      </c>
      <c r="C29" s="25">
        <v>34.299999999999997</v>
      </c>
      <c r="D29" s="34">
        <v>30.430600954357502</v>
      </c>
      <c r="E29" s="34">
        <v>33.359609609609613</v>
      </c>
      <c r="F29" s="26" t="e">
        <v>#N/A</v>
      </c>
      <c r="G29" s="26" t="e">
        <v>#N/A</v>
      </c>
      <c r="H29" s="27">
        <v>44.785808048769752</v>
      </c>
      <c r="I29" s="27">
        <v>53.1</v>
      </c>
      <c r="J29" s="27">
        <v>35</v>
      </c>
      <c r="K29" s="30" t="e">
        <v>#N/A</v>
      </c>
      <c r="L29" s="25">
        <v>43.6</v>
      </c>
      <c r="M29" s="33" t="e">
        <v>#N/A</v>
      </c>
      <c r="N29" s="33" t="e">
        <v>#N/A</v>
      </c>
      <c r="O29" s="25">
        <v>36</v>
      </c>
      <c r="P29" s="25">
        <v>30.861472945907078</v>
      </c>
      <c r="Q29" s="17">
        <v>32.187530865862044</v>
      </c>
      <c r="R29" s="25">
        <v>24.1</v>
      </c>
      <c r="S29" s="26" t="e">
        <v>#N/A</v>
      </c>
      <c r="T29" s="33" t="e">
        <v>#N/A</v>
      </c>
      <c r="U29" s="101">
        <v>34.200000000000003</v>
      </c>
      <c r="V29" s="19" t="e">
        <v>#N/A</v>
      </c>
      <c r="W29" s="19">
        <v>30.423031443967222</v>
      </c>
      <c r="X29" s="103">
        <v>26.232320160663541</v>
      </c>
      <c r="Y29" s="100">
        <v>14.708428005284016</v>
      </c>
      <c r="Z29" s="99">
        <v>10.32990752972259</v>
      </c>
    </row>
    <row r="30" spans="1:26">
      <c r="A30" s="10">
        <v>2013</v>
      </c>
      <c r="B30" s="25">
        <v>30.3</v>
      </c>
      <c r="C30" s="25">
        <v>34.799999999999997</v>
      </c>
      <c r="D30" s="34">
        <v>31.120032279925809</v>
      </c>
      <c r="E30" s="34">
        <v>34.07592024539877</v>
      </c>
      <c r="F30" s="26">
        <v>30.740730646244558</v>
      </c>
      <c r="G30" s="26">
        <v>35.239219123505968</v>
      </c>
      <c r="H30" s="27">
        <v>46.455719953320489</v>
      </c>
      <c r="I30" s="27" t="e">
        <v>#N/A</v>
      </c>
      <c r="J30" s="27">
        <v>35.299999999999997</v>
      </c>
      <c r="K30" s="27" t="e">
        <v>#N/A</v>
      </c>
      <c r="L30" s="25" t="e">
        <v>#N/A</v>
      </c>
      <c r="M30" s="30">
        <v>31.757302672467372</v>
      </c>
      <c r="N30" s="30">
        <v>35.309415786202607</v>
      </c>
      <c r="O30" s="93" t="e">
        <v>#N/A</v>
      </c>
      <c r="P30" s="33"/>
      <c r="Q30" s="7"/>
      <c r="R30" s="25">
        <v>24.5</v>
      </c>
      <c r="S30" s="26" t="e">
        <v>#N/A</v>
      </c>
      <c r="T30" s="30">
        <v>26.79375388440025</v>
      </c>
      <c r="U30" s="19" t="e">
        <v>#N/A</v>
      </c>
      <c r="V30" s="19" t="e">
        <v>#N/A</v>
      </c>
      <c r="W30" s="2"/>
      <c r="X30" s="103"/>
      <c r="Y30" s="100">
        <v>14.538388375165127</v>
      </c>
      <c r="Z30" s="99">
        <v>11.052575957727873</v>
      </c>
    </row>
    <row r="31" spans="1:26">
      <c r="A31" s="10">
        <v>2014</v>
      </c>
      <c r="B31" s="30">
        <v>31.331612075802827</v>
      </c>
      <c r="C31" s="30">
        <v>34.9</v>
      </c>
      <c r="D31" s="34">
        <v>31.773977869252992</v>
      </c>
      <c r="E31" s="34">
        <v>34.823667711598745</v>
      </c>
      <c r="F31" s="30">
        <v>31.74481181057531</v>
      </c>
      <c r="G31" s="30">
        <v>36.47440824742268</v>
      </c>
      <c r="H31" s="27" t="e">
        <v>#N/A</v>
      </c>
      <c r="I31" s="27" t="e">
        <v>#N/A</v>
      </c>
      <c r="J31" s="27" t="e">
        <v>#N/A</v>
      </c>
      <c r="K31" s="27" t="e">
        <v>#N/A</v>
      </c>
      <c r="L31" s="25" t="e">
        <v>#N/A</v>
      </c>
      <c r="M31" s="30">
        <v>32.463020509633317</v>
      </c>
      <c r="N31" s="30">
        <v>36.203325046612804</v>
      </c>
      <c r="O31" s="93" t="e">
        <v>#N/A</v>
      </c>
      <c r="P31" s="33"/>
      <c r="Q31" s="7"/>
      <c r="R31" s="30">
        <v>26.6</v>
      </c>
      <c r="S31" s="26" t="e">
        <v>#N/A</v>
      </c>
      <c r="T31" s="30">
        <v>27.334804226227469</v>
      </c>
      <c r="U31" s="19" t="e">
        <v>#N/A</v>
      </c>
      <c r="V31" s="19" t="e">
        <v>#N/A</v>
      </c>
      <c r="W31" s="25"/>
      <c r="X31" s="103"/>
      <c r="Y31" s="100">
        <v>14.835957727873183</v>
      </c>
      <c r="Z31" s="99">
        <v>11.307635402906209</v>
      </c>
    </row>
    <row r="32" spans="1:26">
      <c r="A32" s="10">
        <v>2015</v>
      </c>
      <c r="B32" s="30">
        <v>32.637739127583892</v>
      </c>
      <c r="C32" s="30">
        <v>36.200000000000003</v>
      </c>
      <c r="D32" s="34">
        <v>33.013196192379823</v>
      </c>
      <c r="E32" s="34">
        <v>36.184853420195438</v>
      </c>
      <c r="F32" s="30">
        <v>33.272841150974834</v>
      </c>
      <c r="G32" s="30">
        <v>38.257110726643596</v>
      </c>
      <c r="H32" s="27" t="e">
        <v>#N/A</v>
      </c>
      <c r="I32" s="27" t="e">
        <v>#N/A</v>
      </c>
      <c r="J32" s="30">
        <v>37.4</v>
      </c>
      <c r="K32" s="30">
        <v>39.299999999999997</v>
      </c>
      <c r="L32" s="25" t="e">
        <v>#N/A</v>
      </c>
      <c r="M32" s="30">
        <v>33.63921690490988</v>
      </c>
      <c r="N32" s="30">
        <v>37.591236793039158</v>
      </c>
      <c r="O32" s="93" t="e">
        <v>#N/A</v>
      </c>
      <c r="P32" s="33"/>
      <c r="Q32" s="7"/>
      <c r="R32" s="30">
        <v>27.5</v>
      </c>
      <c r="S32" s="30">
        <v>28.587731092436975</v>
      </c>
      <c r="T32" s="30">
        <v>28.369857054070852</v>
      </c>
      <c r="U32" s="19" t="e">
        <v>#N/A</v>
      </c>
      <c r="V32" s="30">
        <v>43.2</v>
      </c>
      <c r="W32" s="25"/>
      <c r="X32" s="103"/>
      <c r="Y32" s="100">
        <v>15.388586525759578</v>
      </c>
      <c r="Z32" s="99">
        <v>11.690224570673712</v>
      </c>
    </row>
    <row r="33" spans="1:32">
      <c r="A33" s="10">
        <v>2016</v>
      </c>
      <c r="B33" s="30">
        <v>34.121297602256696</v>
      </c>
      <c r="C33" s="30">
        <v>37.799999999999997</v>
      </c>
      <c r="D33" s="34">
        <v>34.352048172443048</v>
      </c>
      <c r="E33" s="34">
        <v>37.617886591828793</v>
      </c>
      <c r="F33" s="34">
        <v>35.955463414634146</v>
      </c>
      <c r="G33" s="26" t="e">
        <v>#N/A</v>
      </c>
      <c r="H33" s="27" t="e">
        <v>#N/A</v>
      </c>
      <c r="I33" s="27" t="e">
        <v>#N/A</v>
      </c>
      <c r="J33" s="33" t="e">
        <v>#N/A</v>
      </c>
      <c r="K33" s="33"/>
      <c r="L33" s="108">
        <v>45.5</v>
      </c>
      <c r="M33" s="30">
        <v>35.050652579241763</v>
      </c>
      <c r="N33" s="30">
        <v>39.284959602237414</v>
      </c>
      <c r="O33" s="93" t="e">
        <v>#N/A</v>
      </c>
      <c r="P33" s="33"/>
      <c r="Q33" s="7"/>
      <c r="R33" s="30">
        <v>28.8</v>
      </c>
      <c r="S33" s="34">
        <v>28.8</v>
      </c>
      <c r="T33" s="30">
        <v>29.663673088875075</v>
      </c>
      <c r="U33" s="19" t="e">
        <v>#N/A</v>
      </c>
      <c r="V33" s="19"/>
      <c r="W33" s="25"/>
      <c r="X33" s="103"/>
      <c r="Y33" s="100">
        <v>16.068745046235136</v>
      </c>
      <c r="Z33" s="99">
        <v>12.242853368560107</v>
      </c>
    </row>
    <row r="34" spans="1:32">
      <c r="A34" s="10">
        <v>2017</v>
      </c>
      <c r="B34" s="30">
        <v>35.4</v>
      </c>
      <c r="C34" s="30">
        <v>40.1</v>
      </c>
      <c r="D34" s="34">
        <v>35.401972672261451</v>
      </c>
      <c r="E34" s="34">
        <v>39.067857708065901</v>
      </c>
      <c r="F34" s="34">
        <v>35.4</v>
      </c>
      <c r="G34" s="34">
        <v>40.1</v>
      </c>
      <c r="H34" s="27" t="e">
        <v>#N/A</v>
      </c>
      <c r="I34" s="27" t="e">
        <v>#N/A</v>
      </c>
      <c r="J34" s="33" t="e">
        <v>#N/A</v>
      </c>
      <c r="K34" s="33"/>
      <c r="L34" s="25" t="e">
        <v>#N/A</v>
      </c>
      <c r="M34" s="32"/>
      <c r="N34" s="32"/>
      <c r="O34" s="30">
        <v>40.9</v>
      </c>
      <c r="P34" s="33"/>
      <c r="Q34" s="7"/>
      <c r="R34" s="30">
        <v>29.4</v>
      </c>
      <c r="S34" s="34">
        <v>29.4</v>
      </c>
      <c r="T34" s="32"/>
      <c r="U34" s="30">
        <v>34.700000000000003</v>
      </c>
      <c r="V34" s="102"/>
      <c r="W34" s="25"/>
      <c r="X34" s="103"/>
      <c r="Y34" s="100">
        <v>17.046472919418758</v>
      </c>
      <c r="Z34" s="99">
        <v>12.497912813738441</v>
      </c>
    </row>
    <row r="35" spans="1:32">
      <c r="A35" s="10">
        <v>2018</v>
      </c>
      <c r="B35" s="30">
        <v>36.5</v>
      </c>
      <c r="C35" s="30">
        <v>41.6</v>
      </c>
      <c r="D35" s="34">
        <v>36.62619456975235</v>
      </c>
      <c r="E35" s="34">
        <v>40.96146755162242</v>
      </c>
      <c r="F35" s="34">
        <v>36.5</v>
      </c>
      <c r="G35" s="34">
        <v>41.6</v>
      </c>
      <c r="H35" s="27" t="e">
        <v>#N/A</v>
      </c>
      <c r="I35" s="27" t="e">
        <v>#N/A</v>
      </c>
      <c r="J35" s="33" t="e">
        <v>#N/A</v>
      </c>
      <c r="K35" s="33"/>
      <c r="L35" s="25" t="e">
        <v>#N/A</v>
      </c>
      <c r="M35" s="33"/>
      <c r="N35" s="33"/>
      <c r="O35" s="93"/>
      <c r="P35" s="33"/>
      <c r="Q35" s="7"/>
      <c r="R35" s="30">
        <v>30</v>
      </c>
      <c r="S35" s="34">
        <v>30.000000000000004</v>
      </c>
      <c r="T35" s="33"/>
      <c r="U35" s="19" t="e">
        <v>#N/A</v>
      </c>
      <c r="V35" s="19"/>
      <c r="W35" s="25"/>
      <c r="X35" s="103"/>
      <c r="Y35" s="100">
        <v>17.6841215323646</v>
      </c>
      <c r="Z35" s="99">
        <v>12.752972258916778</v>
      </c>
    </row>
    <row r="36" spans="1:32">
      <c r="A36" s="10">
        <v>2019</v>
      </c>
      <c r="B36" s="30">
        <v>37.700000000000003</v>
      </c>
      <c r="C36" s="30">
        <v>43.1</v>
      </c>
      <c r="D36" s="34">
        <v>38.219948333691711</v>
      </c>
      <c r="E36" s="34">
        <v>43.039654404215334</v>
      </c>
      <c r="F36" s="34">
        <v>37.700000000000003</v>
      </c>
      <c r="G36" s="34">
        <v>43.1</v>
      </c>
      <c r="H36" s="27" t="e">
        <v>#N/A</v>
      </c>
      <c r="I36" s="27" t="e">
        <v>#N/A</v>
      </c>
      <c r="J36" s="33" t="e">
        <v>#N/A</v>
      </c>
      <c r="K36" s="33"/>
      <c r="L36" s="25" t="e">
        <v>#N/A</v>
      </c>
      <c r="M36" s="33"/>
      <c r="N36" s="33"/>
      <c r="O36" s="93"/>
      <c r="P36" s="33"/>
      <c r="Q36" s="7"/>
      <c r="R36" s="30">
        <v>30.6</v>
      </c>
      <c r="S36" s="34">
        <v>30.599999999999998</v>
      </c>
      <c r="T36" s="33"/>
      <c r="U36" s="19" t="e">
        <v>#N/A</v>
      </c>
      <c r="V36" s="19"/>
      <c r="W36" s="25"/>
      <c r="X36" s="103"/>
      <c r="Y36" s="100">
        <v>18.321770145310438</v>
      </c>
      <c r="Z36" s="99">
        <v>13.008031704095114</v>
      </c>
    </row>
    <row r="37" spans="1:32">
      <c r="A37" s="10">
        <v>2020</v>
      </c>
      <c r="B37" s="30">
        <v>38.9</v>
      </c>
      <c r="C37" s="30">
        <v>44.8</v>
      </c>
      <c r="D37" s="34">
        <v>39.867040163837601</v>
      </c>
      <c r="E37" s="34">
        <v>45.124960648312701</v>
      </c>
      <c r="F37" s="34">
        <v>38.9</v>
      </c>
      <c r="G37" s="34">
        <v>44.8</v>
      </c>
      <c r="H37" s="27" t="e">
        <v>#N/A</v>
      </c>
      <c r="I37" s="30">
        <v>55.1</v>
      </c>
      <c r="J37" s="70">
        <v>50.1</v>
      </c>
      <c r="K37" s="33"/>
      <c r="L37" s="25" t="e">
        <v>#N/A</v>
      </c>
      <c r="M37" s="33"/>
      <c r="N37" s="33"/>
      <c r="O37" s="93"/>
      <c r="P37" s="33"/>
      <c r="Q37" s="7"/>
      <c r="R37" s="30">
        <v>31.2</v>
      </c>
      <c r="S37" s="34">
        <v>31.2</v>
      </c>
      <c r="T37" s="33"/>
      <c r="U37" s="30">
        <v>40.700000000000003</v>
      </c>
      <c r="V37" s="102"/>
      <c r="W37" s="25"/>
      <c r="X37" s="103"/>
      <c r="Y37" s="100">
        <v>19.04443857331572</v>
      </c>
      <c r="Z37" s="99">
        <v>13.263091149273448</v>
      </c>
    </row>
    <row r="38" spans="1:32">
      <c r="A38" s="11">
        <v>2021</v>
      </c>
      <c r="B38" s="30">
        <v>41</v>
      </c>
      <c r="C38" s="30">
        <v>46.8</v>
      </c>
      <c r="D38" s="34">
        <v>42.278906726018064</v>
      </c>
      <c r="E38" s="34">
        <v>47.527114039403592</v>
      </c>
      <c r="F38" s="34">
        <v>41</v>
      </c>
      <c r="G38" s="34">
        <v>46.8</v>
      </c>
      <c r="H38" s="30">
        <v>60.6</v>
      </c>
      <c r="I38" s="32"/>
      <c r="J38" s="32"/>
      <c r="K38" s="32"/>
      <c r="L38" s="108">
        <v>51.7</v>
      </c>
      <c r="M38" s="32"/>
      <c r="N38" s="32"/>
      <c r="O38" s="93"/>
      <c r="P38" s="32"/>
      <c r="Q38" s="7"/>
      <c r="R38" s="30">
        <v>33.299999999999997</v>
      </c>
      <c r="S38" s="34">
        <v>33.299999999999997</v>
      </c>
      <c r="T38" s="32"/>
      <c r="W38" s="25"/>
      <c r="X38" s="103"/>
      <c r="Y38" s="100">
        <v>19.894636723910171</v>
      </c>
      <c r="Z38" s="99">
        <v>14.155799207397621</v>
      </c>
    </row>
    <row r="39" spans="1:32">
      <c r="A39" s="10">
        <v>2022</v>
      </c>
      <c r="B39" s="30">
        <v>43</v>
      </c>
      <c r="C39" s="30">
        <v>49</v>
      </c>
      <c r="D39" s="34">
        <v>44.128133804983037</v>
      </c>
      <c r="E39" s="34">
        <v>49.51857712795595</v>
      </c>
      <c r="F39" s="34">
        <v>43</v>
      </c>
      <c r="G39" s="34">
        <v>49</v>
      </c>
      <c r="H39" s="27" t="e">
        <v>#N/A</v>
      </c>
      <c r="I39" s="32"/>
      <c r="J39" s="32"/>
      <c r="K39" s="32"/>
      <c r="L39" s="32"/>
      <c r="M39" s="32"/>
      <c r="N39" s="32"/>
      <c r="O39" s="93"/>
      <c r="P39" s="32"/>
      <c r="Q39" s="7"/>
      <c r="R39" s="30">
        <v>34.9</v>
      </c>
      <c r="S39" s="34">
        <v>34.9</v>
      </c>
      <c r="T39" s="32"/>
      <c r="W39" s="25"/>
      <c r="X39" s="103"/>
      <c r="Y39" s="100">
        <v>20.829854689564069</v>
      </c>
      <c r="Z39" s="99">
        <v>14.835957727873183</v>
      </c>
    </row>
    <row r="40" spans="1:32">
      <c r="A40" s="11">
        <v>2023</v>
      </c>
      <c r="B40" s="30">
        <v>45.1</v>
      </c>
      <c r="C40" s="30">
        <v>51.2</v>
      </c>
      <c r="D40" s="34">
        <v>46.104647784809799</v>
      </c>
      <c r="E40" s="34">
        <v>51.675214271592878</v>
      </c>
      <c r="F40" s="34">
        <v>45.1</v>
      </c>
      <c r="G40" s="34">
        <v>51.2</v>
      </c>
      <c r="H40" s="27" t="e">
        <v>#N/A</v>
      </c>
      <c r="I40" s="32"/>
      <c r="J40" s="32"/>
      <c r="K40" s="32"/>
      <c r="L40" s="32"/>
      <c r="M40" s="32"/>
      <c r="N40" s="32"/>
      <c r="O40" s="93"/>
      <c r="P40" s="32"/>
      <c r="Q40" s="7"/>
      <c r="R40" s="30">
        <v>36.6</v>
      </c>
      <c r="S40" s="34">
        <v>36.6</v>
      </c>
      <c r="T40" s="32"/>
      <c r="W40" s="25"/>
      <c r="X40" s="103"/>
      <c r="Y40" s="100">
        <v>21.765072655217967</v>
      </c>
      <c r="Z40" s="99">
        <v>15.558626155878468</v>
      </c>
    </row>
    <row r="41" spans="1:32">
      <c r="A41" s="10">
        <v>2024</v>
      </c>
      <c r="B41" s="30">
        <v>47.4</v>
      </c>
      <c r="C41" s="30">
        <v>53.6</v>
      </c>
      <c r="D41" s="34">
        <v>48.130543468196102</v>
      </c>
      <c r="E41" s="34">
        <v>53.873666343355964</v>
      </c>
      <c r="F41" s="34">
        <v>47.4</v>
      </c>
      <c r="G41" s="34">
        <v>53.6</v>
      </c>
      <c r="H41" s="27" t="e">
        <v>#N/A</v>
      </c>
      <c r="I41" s="32"/>
      <c r="J41" s="32"/>
      <c r="K41" s="32"/>
      <c r="L41" s="32"/>
      <c r="M41" s="32"/>
      <c r="N41" s="32"/>
      <c r="O41" s="93"/>
      <c r="P41" s="32"/>
      <c r="Q41" s="7"/>
      <c r="R41" s="30">
        <v>38.5</v>
      </c>
      <c r="S41" s="34">
        <v>38.5</v>
      </c>
      <c r="T41" s="32"/>
      <c r="W41" s="25"/>
      <c r="X41" s="103"/>
      <c r="Y41" s="100">
        <v>22.785310435931308</v>
      </c>
      <c r="Z41" s="99">
        <v>16.366314398943196</v>
      </c>
    </row>
    <row r="42" spans="1:32" ht="13" thickBot="1">
      <c r="A42" s="12">
        <v>2025</v>
      </c>
      <c r="B42" s="56">
        <v>49.7</v>
      </c>
      <c r="C42" s="56">
        <v>56.2</v>
      </c>
      <c r="D42" s="48">
        <v>50.290629392005805</v>
      </c>
      <c r="E42" s="48">
        <v>56.253244040460295</v>
      </c>
      <c r="F42" s="48">
        <v>49.7</v>
      </c>
      <c r="G42" s="48">
        <v>56.2</v>
      </c>
      <c r="H42" s="67" t="s">
        <v>68</v>
      </c>
      <c r="I42" s="40"/>
      <c r="J42" s="40"/>
      <c r="K42" s="40"/>
      <c r="L42" s="40"/>
      <c r="M42" s="40"/>
      <c r="N42" s="40"/>
      <c r="O42" s="24"/>
      <c r="P42" s="40"/>
      <c r="Q42" s="9"/>
      <c r="R42" s="56">
        <v>40.299999999999997</v>
      </c>
      <c r="S42" s="48">
        <v>40.299999999999997</v>
      </c>
      <c r="T42" s="40"/>
      <c r="U42" s="8"/>
      <c r="V42" s="8"/>
      <c r="W42" s="8"/>
      <c r="X42" s="105"/>
      <c r="Y42" s="100">
        <v>23.890568031704095</v>
      </c>
      <c r="Z42" s="99">
        <v>17.131492734478204</v>
      </c>
    </row>
    <row r="43" spans="1:32">
      <c r="B43" s="28"/>
      <c r="C43" s="28"/>
      <c r="D43" s="28"/>
      <c r="E43" s="28"/>
      <c r="F43" s="28"/>
      <c r="U43" s="71"/>
      <c r="V43" s="101"/>
      <c r="W43" s="101"/>
    </row>
    <row r="45" spans="1:32">
      <c r="A45" s="1" t="s">
        <v>74</v>
      </c>
    </row>
    <row r="46" spans="1:32" ht="13" thickBot="1">
      <c r="C46" s="107" t="s">
        <v>27</v>
      </c>
      <c r="D46" s="107" t="s">
        <v>28</v>
      </c>
      <c r="E46" s="107" t="s">
        <v>11</v>
      </c>
      <c r="F46" s="107" t="s">
        <v>13</v>
      </c>
      <c r="G46" s="107" t="s">
        <v>14</v>
      </c>
      <c r="H46" s="107" t="s">
        <v>15</v>
      </c>
      <c r="I46" s="107" t="s">
        <v>30</v>
      </c>
      <c r="J46" s="107" t="s">
        <v>32</v>
      </c>
      <c r="K46" s="107" t="s">
        <v>75</v>
      </c>
      <c r="O46" s="107" t="s">
        <v>23</v>
      </c>
      <c r="P46" s="107" t="s">
        <v>25</v>
      </c>
      <c r="Q46" s="107" t="s">
        <v>11</v>
      </c>
      <c r="R46" s="107" t="s">
        <v>13</v>
      </c>
      <c r="S46" s="107" t="s">
        <v>14</v>
      </c>
      <c r="T46" s="107" t="s">
        <v>15</v>
      </c>
      <c r="U46" s="107" t="s">
        <v>30</v>
      </c>
      <c r="V46" s="107" t="s">
        <v>82</v>
      </c>
      <c r="W46" s="107" t="s">
        <v>75</v>
      </c>
      <c r="AA46" s="107" t="s">
        <v>91</v>
      </c>
      <c r="AB46" s="107" t="s">
        <v>92</v>
      </c>
      <c r="AC46" s="107" t="s">
        <v>93</v>
      </c>
      <c r="AD46" s="107" t="s">
        <v>98</v>
      </c>
    </row>
    <row r="47" spans="1:32" ht="36">
      <c r="C47" s="62" t="s">
        <v>59</v>
      </c>
      <c r="D47" s="62" t="s">
        <v>107</v>
      </c>
      <c r="E47" s="62" t="s">
        <v>110</v>
      </c>
      <c r="F47" s="62" t="s">
        <v>112</v>
      </c>
      <c r="G47" s="62" t="s">
        <v>106</v>
      </c>
      <c r="H47" s="62" t="s">
        <v>61</v>
      </c>
      <c r="I47" s="62" t="s">
        <v>109</v>
      </c>
      <c r="J47" s="63" t="s">
        <v>62</v>
      </c>
      <c r="K47" s="63" t="s">
        <v>88</v>
      </c>
      <c r="O47" s="62" t="s">
        <v>59</v>
      </c>
      <c r="P47" s="62" t="s">
        <v>87</v>
      </c>
      <c r="Q47" s="62" t="s">
        <v>108</v>
      </c>
      <c r="R47" s="62" t="s">
        <v>112</v>
      </c>
      <c r="S47" s="62" t="s">
        <v>106</v>
      </c>
      <c r="T47" s="62" t="s">
        <v>61</v>
      </c>
      <c r="U47" s="62" t="s">
        <v>109</v>
      </c>
      <c r="V47" s="63" t="s">
        <v>62</v>
      </c>
      <c r="W47" s="63" t="s">
        <v>88</v>
      </c>
      <c r="AA47" s="62" t="s">
        <v>59</v>
      </c>
      <c r="AB47" s="62" t="s">
        <v>107</v>
      </c>
      <c r="AC47" s="63" t="s">
        <v>62</v>
      </c>
      <c r="AD47" s="63" t="s">
        <v>110</v>
      </c>
      <c r="AE47" s="63" t="s">
        <v>103</v>
      </c>
      <c r="AF47" s="63" t="s">
        <v>104</v>
      </c>
    </row>
    <row r="48" spans="1:32">
      <c r="A48" s="6" t="s">
        <v>49</v>
      </c>
      <c r="B48" s="6" t="s">
        <v>53</v>
      </c>
      <c r="C48" s="60">
        <v>2015</v>
      </c>
      <c r="D48" s="60">
        <v>0</v>
      </c>
      <c r="E48" s="60">
        <v>2012</v>
      </c>
      <c r="F48" s="60">
        <v>2012</v>
      </c>
      <c r="G48" s="60">
        <v>2012</v>
      </c>
      <c r="H48" s="60">
        <v>2011</v>
      </c>
      <c r="I48" s="60"/>
      <c r="J48" s="58">
        <v>2011</v>
      </c>
      <c r="K48" s="58">
        <v>2012</v>
      </c>
      <c r="M48" s="6" t="s">
        <v>49</v>
      </c>
      <c r="N48" s="6" t="s">
        <v>53</v>
      </c>
      <c r="O48" s="60">
        <v>2012</v>
      </c>
      <c r="P48" s="60"/>
      <c r="Q48" s="60">
        <v>2012</v>
      </c>
      <c r="R48" s="60">
        <v>2012</v>
      </c>
      <c r="S48" s="60">
        <v>0</v>
      </c>
      <c r="T48" s="60">
        <v>2011</v>
      </c>
      <c r="U48" s="60">
        <v>2012</v>
      </c>
      <c r="V48" s="58">
        <v>2011</v>
      </c>
      <c r="W48" s="58">
        <v>2012</v>
      </c>
      <c r="Y48" s="6" t="s">
        <v>49</v>
      </c>
      <c r="Z48" s="6" t="s">
        <v>53</v>
      </c>
      <c r="AA48" s="60">
        <v>2012</v>
      </c>
      <c r="AB48" s="60">
        <v>0</v>
      </c>
      <c r="AC48" s="58">
        <v>2011</v>
      </c>
      <c r="AD48" s="58">
        <v>2012</v>
      </c>
      <c r="AE48" s="58"/>
      <c r="AF48" s="58"/>
    </row>
    <row r="49" spans="1:32">
      <c r="A49" s="6"/>
      <c r="B49" s="6" t="s">
        <v>54</v>
      </c>
      <c r="C49" s="60">
        <v>2025</v>
      </c>
      <c r="D49" s="60">
        <v>0</v>
      </c>
      <c r="E49" s="60">
        <v>2021</v>
      </c>
      <c r="F49" s="60">
        <v>2020</v>
      </c>
      <c r="G49" s="60">
        <v>2020</v>
      </c>
      <c r="H49" s="60">
        <v>2015</v>
      </c>
      <c r="I49" s="60"/>
      <c r="J49" s="60">
        <v>2016</v>
      </c>
      <c r="K49" s="60">
        <v>2017</v>
      </c>
      <c r="M49" s="6"/>
      <c r="N49" s="6" t="s">
        <v>54</v>
      </c>
      <c r="O49" s="60">
        <v>2025</v>
      </c>
      <c r="P49" s="60"/>
      <c r="Q49" s="60">
        <v>2021</v>
      </c>
      <c r="R49" s="60">
        <v>2020</v>
      </c>
      <c r="S49" s="60">
        <v>0</v>
      </c>
      <c r="T49" s="60">
        <v>2015</v>
      </c>
      <c r="U49" s="60">
        <v>2021</v>
      </c>
      <c r="V49" s="60">
        <v>2016</v>
      </c>
      <c r="W49" s="60">
        <v>2017</v>
      </c>
      <c r="Y49" s="6"/>
      <c r="Z49" s="6" t="s">
        <v>54</v>
      </c>
      <c r="AA49" s="60">
        <v>2025</v>
      </c>
      <c r="AB49" s="60">
        <v>0</v>
      </c>
      <c r="AC49" s="60">
        <v>2016</v>
      </c>
      <c r="AD49" s="60">
        <v>2020</v>
      </c>
      <c r="AE49" s="60"/>
      <c r="AF49" s="60"/>
    </row>
    <row r="50" spans="1:32">
      <c r="A50" s="6"/>
      <c r="B50" s="6" t="s">
        <v>55</v>
      </c>
      <c r="C50" s="60">
        <f>C49-C48</f>
        <v>10</v>
      </c>
      <c r="D50" s="60">
        <f t="shared" ref="D50:K50" si="0">D49-D48</f>
        <v>0</v>
      </c>
      <c r="E50" s="60">
        <f t="shared" si="0"/>
        <v>9</v>
      </c>
      <c r="F50" s="60">
        <f>F49-F48</f>
        <v>8</v>
      </c>
      <c r="G50" s="60">
        <f t="shared" si="0"/>
        <v>8</v>
      </c>
      <c r="H50" s="60">
        <f t="shared" si="0"/>
        <v>4</v>
      </c>
      <c r="I50" s="60">
        <f t="shared" si="0"/>
        <v>0</v>
      </c>
      <c r="J50" s="60">
        <f t="shared" si="0"/>
        <v>5</v>
      </c>
      <c r="K50" s="60">
        <f t="shared" si="0"/>
        <v>5</v>
      </c>
      <c r="M50" s="6"/>
      <c r="N50" s="6" t="s">
        <v>55</v>
      </c>
      <c r="O50" s="60">
        <f>O49-O48</f>
        <v>13</v>
      </c>
      <c r="P50" s="60">
        <f t="shared" ref="P50:Q50" si="1">P49-P48</f>
        <v>0</v>
      </c>
      <c r="Q50" s="60">
        <f t="shared" si="1"/>
        <v>9</v>
      </c>
      <c r="R50" s="60">
        <f>R49-R48</f>
        <v>8</v>
      </c>
      <c r="S50" s="60">
        <f t="shared" ref="S50:W50" si="2">S49-S48</f>
        <v>0</v>
      </c>
      <c r="T50" s="60">
        <f t="shared" si="2"/>
        <v>4</v>
      </c>
      <c r="U50" s="60">
        <f t="shared" si="2"/>
        <v>9</v>
      </c>
      <c r="V50" s="60">
        <f t="shared" si="2"/>
        <v>5</v>
      </c>
      <c r="W50" s="60">
        <f t="shared" si="2"/>
        <v>5</v>
      </c>
      <c r="Y50" s="6"/>
      <c r="Z50" s="6" t="s">
        <v>55</v>
      </c>
      <c r="AA50" s="60">
        <f>AA49-AA48</f>
        <v>13</v>
      </c>
      <c r="AB50" s="60">
        <f t="shared" ref="AB50:AF50" si="3">AB49-AB48</f>
        <v>0</v>
      </c>
      <c r="AC50" s="60">
        <f t="shared" si="3"/>
        <v>5</v>
      </c>
      <c r="AD50" s="60">
        <f t="shared" si="3"/>
        <v>8</v>
      </c>
      <c r="AE50" s="60">
        <f t="shared" si="3"/>
        <v>0</v>
      </c>
      <c r="AF50" s="60">
        <f t="shared" si="3"/>
        <v>0</v>
      </c>
    </row>
    <row r="51" spans="1:32">
      <c r="A51" s="6"/>
      <c r="B51" s="6" t="s">
        <v>56</v>
      </c>
      <c r="C51" s="21">
        <f>VLOOKUP(C48,$A$12:$Q$42,MATCH(C$46,$A$11:$Q$11,0))</f>
        <v>32.637739127583892</v>
      </c>
      <c r="D51" s="21" t="e">
        <f t="shared" ref="D51:H52" si="4">VLOOKUP(D48,$A$12:$L$42,MATCH(D$46,$A$11:$Q$11,0))</f>
        <v>#N/A</v>
      </c>
      <c r="E51" s="21">
        <f t="shared" si="4"/>
        <v>44.785808048769752</v>
      </c>
      <c r="F51" s="21">
        <f t="shared" si="4"/>
        <v>53.1</v>
      </c>
      <c r="G51" s="21">
        <f t="shared" si="4"/>
        <v>35</v>
      </c>
      <c r="H51" s="21">
        <f t="shared" si="4"/>
        <v>36.232256774036848</v>
      </c>
      <c r="I51" s="21" t="e">
        <f>VLOOKUP(I48,$A$12:$L$42,17)</f>
        <v>#N/A</v>
      </c>
      <c r="J51" s="21">
        <f>VLOOKUP(J48,$A$12:$Q$42,MATCH(J$46,$A$11:$Q$11,0))</f>
        <v>30.792821628340583</v>
      </c>
      <c r="K51" s="21">
        <f>VLOOKUP(K48,$A$12:$Q$42,MATCH(K$46,$A$11:$Q$11,0))</f>
        <v>36</v>
      </c>
      <c r="M51" s="6"/>
      <c r="N51" s="6" t="s">
        <v>56</v>
      </c>
      <c r="O51" s="21">
        <f t="shared" ref="O51:U52" si="5">VLOOKUP(O48,$A$12:$L$42,MATCH(O$46,$A$11:$Q$11,0))</f>
        <v>34.299999999999997</v>
      </c>
      <c r="P51" s="21" t="e">
        <f t="shared" si="5"/>
        <v>#N/A</v>
      </c>
      <c r="Q51" s="21">
        <f t="shared" si="5"/>
        <v>44.785808048769752</v>
      </c>
      <c r="R51" s="21">
        <f t="shared" si="5"/>
        <v>53.1</v>
      </c>
      <c r="S51" s="21" t="e">
        <f t="shared" si="5"/>
        <v>#N/A</v>
      </c>
      <c r="T51" s="21">
        <f t="shared" si="5"/>
        <v>36.232256774036848</v>
      </c>
      <c r="U51" s="21">
        <f t="shared" si="5"/>
        <v>43.6</v>
      </c>
      <c r="V51" s="21">
        <f>VLOOKUP(V48,$A$12:$Q$42,MATCH(V$46,$A$11:$Q$11,0))</f>
        <v>35.427035425730267</v>
      </c>
      <c r="W51" s="21">
        <f>VLOOKUP(W48,$A$12:$Q$42,MATCH(W$46,$A$11:$Q$11,0))</f>
        <v>36</v>
      </c>
      <c r="Y51" s="6"/>
      <c r="Z51" s="6" t="s">
        <v>56</v>
      </c>
      <c r="AA51" s="21">
        <f t="shared" ref="AA51:AD52" si="6">VLOOKUP(AA48,$A$12:$X$42,MATCH(AA$46,$A$11:$X$11,0))</f>
        <v>24.1</v>
      </c>
      <c r="AB51" s="21" t="e">
        <f t="shared" si="6"/>
        <v>#N/A</v>
      </c>
      <c r="AC51" s="21">
        <f t="shared" si="6"/>
        <v>24.44136109384711</v>
      </c>
      <c r="AD51" s="21">
        <f t="shared" si="6"/>
        <v>34.200000000000003</v>
      </c>
      <c r="AE51" s="21" t="e">
        <f>VLOOKUP(AE48,$A$12:$Q$42,MATCH(AD$46,$A$11:$Q$11,0))</f>
        <v>#N/A</v>
      </c>
      <c r="AF51" s="21" t="e">
        <f>VLOOKUP(AF48,$A$12:$Q$42,MATCH(AE$46,$A$11:$Q$11,0))</f>
        <v>#N/A</v>
      </c>
    </row>
    <row r="52" spans="1:32">
      <c r="A52" s="6"/>
      <c r="B52" s="6" t="s">
        <v>51</v>
      </c>
      <c r="C52" s="21">
        <f>VLOOKUP(C49,$A$12:$Q$42,MATCH(C$46,$A$11:$Q$11,0))</f>
        <v>49.7</v>
      </c>
      <c r="D52" s="21" t="e">
        <f t="shared" si="4"/>
        <v>#N/A</v>
      </c>
      <c r="E52" s="21">
        <f t="shared" si="4"/>
        <v>60.6</v>
      </c>
      <c r="F52" s="21">
        <f t="shared" si="4"/>
        <v>55.1</v>
      </c>
      <c r="G52" s="21">
        <f t="shared" si="4"/>
        <v>50.1</v>
      </c>
      <c r="H52" s="21">
        <f t="shared" si="4"/>
        <v>39.299999999999997</v>
      </c>
      <c r="I52" s="21" t="e">
        <f>VLOOKUP(I49,$A$12:$L$42,17)</f>
        <v>#N/A</v>
      </c>
      <c r="J52" s="21">
        <f>VLOOKUP(J49,$A$12:$Q$42,MATCH(J$46,$A$11:$Q$11,0))</f>
        <v>35.050652579241763</v>
      </c>
      <c r="K52" s="21">
        <f>VLOOKUP(K49,$A$12:$Q$42,MATCH(K$46,$A$11:$Q$11,0))</f>
        <v>40.9</v>
      </c>
      <c r="M52" s="6"/>
      <c r="N52" s="6" t="s">
        <v>51</v>
      </c>
      <c r="O52" s="21">
        <f t="shared" si="5"/>
        <v>56.2</v>
      </c>
      <c r="P52" s="21" t="e">
        <f t="shared" si="5"/>
        <v>#N/A</v>
      </c>
      <c r="Q52" s="21">
        <f t="shared" si="5"/>
        <v>60.6</v>
      </c>
      <c r="R52" s="21">
        <f t="shared" si="5"/>
        <v>55.1</v>
      </c>
      <c r="S52" s="21" t="e">
        <f t="shared" si="5"/>
        <v>#N/A</v>
      </c>
      <c r="T52" s="21">
        <f t="shared" si="5"/>
        <v>39.299999999999997</v>
      </c>
      <c r="U52" s="21">
        <f t="shared" si="5"/>
        <v>51.7</v>
      </c>
      <c r="V52" s="21">
        <f>VLOOKUP(V49,$A$12:$Q$42,MATCH(V$46,$A$11:$Q$11,0))</f>
        <v>39.284959602237414</v>
      </c>
      <c r="W52" s="21">
        <f>VLOOKUP(W49,$A$12:$Q$42,MATCH(W$46,$A$11:$Q$11,0))</f>
        <v>40.9</v>
      </c>
      <c r="Y52" s="6"/>
      <c r="Z52" s="6" t="s">
        <v>51</v>
      </c>
      <c r="AA52" s="21">
        <f t="shared" si="6"/>
        <v>40.299999999999997</v>
      </c>
      <c r="AB52" s="21" t="e">
        <f t="shared" si="6"/>
        <v>#N/A</v>
      </c>
      <c r="AC52" s="21">
        <f t="shared" si="6"/>
        <v>29.663673088875075</v>
      </c>
      <c r="AD52" s="21">
        <f t="shared" si="6"/>
        <v>40.700000000000003</v>
      </c>
      <c r="AE52" s="21" t="e">
        <f>VLOOKUP(AE49,$A$12:$Q$42,MATCH(AD$46,$A$11:$Q$11,0))</f>
        <v>#N/A</v>
      </c>
      <c r="AF52" s="21" t="e">
        <f>VLOOKUP(AF49,$A$12:$Q$42,MATCH(AE$46,$A$11:$Q$11,0))</f>
        <v>#N/A</v>
      </c>
    </row>
    <row r="53" spans="1:32">
      <c r="A53" s="6"/>
      <c r="B53" s="6" t="s">
        <v>57</v>
      </c>
      <c r="C53" s="61">
        <f>ABS(C52/C51-1)</f>
        <v>0.52277704671019576</v>
      </c>
      <c r="D53" s="61" t="e">
        <f t="shared" ref="D53:I53" si="7">ABS(D52/D51-1)</f>
        <v>#N/A</v>
      </c>
      <c r="E53" s="61">
        <f t="shared" si="7"/>
        <v>0.35310721499117093</v>
      </c>
      <c r="F53" s="61">
        <f t="shared" si="7"/>
        <v>3.7664783427495241E-2</v>
      </c>
      <c r="G53" s="61">
        <f t="shared" si="7"/>
        <v>0.43142857142857149</v>
      </c>
      <c r="H53" s="61">
        <f t="shared" si="7"/>
        <v>8.4668842051302207E-2</v>
      </c>
      <c r="I53" s="61" t="e">
        <f t="shared" si="7"/>
        <v>#N/A</v>
      </c>
      <c r="J53" s="61">
        <f>ABS(J52/J51-1)</f>
        <v>0.1382734912146677</v>
      </c>
      <c r="K53" s="61">
        <f>ABS(K52/K51-1)</f>
        <v>0.13611111111111107</v>
      </c>
      <c r="M53" s="6"/>
      <c r="N53" s="6" t="s">
        <v>57</v>
      </c>
      <c r="O53" s="61">
        <f>ABS(O52/O51-1)</f>
        <v>0.63848396501457749</v>
      </c>
      <c r="P53" s="61" t="e">
        <f t="shared" ref="P53:U53" si="8">ABS(P52/P51-1)</f>
        <v>#N/A</v>
      </c>
      <c r="Q53" s="61">
        <f t="shared" si="8"/>
        <v>0.35310721499117093</v>
      </c>
      <c r="R53" s="61">
        <f t="shared" si="8"/>
        <v>3.7664783427495241E-2</v>
      </c>
      <c r="S53" s="61" t="e">
        <f t="shared" si="8"/>
        <v>#N/A</v>
      </c>
      <c r="T53" s="61">
        <f t="shared" si="8"/>
        <v>8.4668842051302207E-2</v>
      </c>
      <c r="U53" s="61">
        <f t="shared" si="8"/>
        <v>0.18577981651376141</v>
      </c>
      <c r="V53" s="61">
        <f>ABS(V52/V51-1)</f>
        <v>0.10889774236387773</v>
      </c>
      <c r="W53" s="61">
        <f>ABS(W52/W51-1)</f>
        <v>0.13611111111111107</v>
      </c>
      <c r="Y53" s="6"/>
      <c r="Z53" s="6" t="s">
        <v>57</v>
      </c>
      <c r="AA53" s="61">
        <f>ABS(AA52/AA51-1)</f>
        <v>0.67219917012448116</v>
      </c>
      <c r="AB53" s="61" t="e">
        <f t="shared" ref="AB53" si="9">ABS(AB52/AB51-1)</f>
        <v>#N/A</v>
      </c>
      <c r="AC53" s="61">
        <f>ABS(AC52/AC51-1)</f>
        <v>0.21366698748796908</v>
      </c>
      <c r="AD53" s="61">
        <f>ABS(AD52/AD51-1)</f>
        <v>0.19005847953216382</v>
      </c>
      <c r="AE53" s="61" t="e">
        <f t="shared" ref="AE53:AF53" si="10">ABS(AE52/AE51-1)</f>
        <v>#N/A</v>
      </c>
      <c r="AF53" s="61" t="e">
        <f t="shared" si="10"/>
        <v>#N/A</v>
      </c>
    </row>
    <row r="54" spans="1:32">
      <c r="A54" s="64"/>
      <c r="B54" s="64" t="s">
        <v>58</v>
      </c>
      <c r="C54" s="59">
        <f>ABS((C52/C51)^(1/C50)-1)</f>
        <v>4.2950345218620178E-2</v>
      </c>
      <c r="D54" s="59" t="e">
        <f t="shared" ref="D54:K54" si="11">ABS((D52/D51)^(1/D50)-1)</f>
        <v>#N/A</v>
      </c>
      <c r="E54" s="59">
        <f t="shared" si="11"/>
        <v>3.4171267984335785E-2</v>
      </c>
      <c r="F54" s="59">
        <f t="shared" si="11"/>
        <v>4.6322945464478682E-3</v>
      </c>
      <c r="G54" s="59">
        <f>ABS((G52/G51)^(1/G50)-1)</f>
        <v>4.585435744623978E-2</v>
      </c>
      <c r="H54" s="59">
        <f t="shared" si="11"/>
        <v>2.0526511055261709E-2</v>
      </c>
      <c r="I54" s="59" t="e">
        <f t="shared" si="11"/>
        <v>#N/A</v>
      </c>
      <c r="J54" s="59">
        <f t="shared" si="11"/>
        <v>2.6240912413218576E-2</v>
      </c>
      <c r="K54" s="59">
        <f t="shared" si="11"/>
        <v>2.585070546544066E-2</v>
      </c>
      <c r="M54" s="64"/>
      <c r="N54" s="64" t="s">
        <v>58</v>
      </c>
      <c r="O54" s="59">
        <f>ABS((O52/O51)^(1/O50)-1)</f>
        <v>3.8712967567826162E-2</v>
      </c>
      <c r="P54" s="59" t="e">
        <f t="shared" ref="P54:W54" si="12">ABS((P52/P51)^(1/P50)-1)</f>
        <v>#N/A</v>
      </c>
      <c r="Q54" s="59">
        <f t="shared" si="12"/>
        <v>3.4171267984335785E-2</v>
      </c>
      <c r="R54" s="59">
        <f t="shared" si="12"/>
        <v>4.6322945464478682E-3</v>
      </c>
      <c r="S54" s="59" t="e">
        <f t="shared" si="12"/>
        <v>#N/A</v>
      </c>
      <c r="T54" s="59">
        <f t="shared" si="12"/>
        <v>2.0526511055261709E-2</v>
      </c>
      <c r="U54" s="59">
        <f t="shared" si="12"/>
        <v>1.9113776908210367E-2</v>
      </c>
      <c r="V54" s="59">
        <f t="shared" si="12"/>
        <v>2.0888472284186888E-2</v>
      </c>
      <c r="W54" s="59">
        <f t="shared" si="12"/>
        <v>2.585070546544066E-2</v>
      </c>
      <c r="Y54" s="64"/>
      <c r="Z54" s="64" t="s">
        <v>58</v>
      </c>
      <c r="AA54" s="59">
        <f>ABS((AA52/AA51)^(1/AA50)-1)</f>
        <v>4.0341684713838255E-2</v>
      </c>
      <c r="AB54" s="59" t="e">
        <f t="shared" ref="AB54:AF54" si="13">ABS((AB52/AB51)^(1/AB50)-1)</f>
        <v>#N/A</v>
      </c>
      <c r="AC54" s="59">
        <f t="shared" si="13"/>
        <v>3.948902362111939E-2</v>
      </c>
      <c r="AD54" s="59">
        <f t="shared" si="13"/>
        <v>2.1988568243774154E-2</v>
      </c>
      <c r="AE54" s="59" t="e">
        <f t="shared" si="13"/>
        <v>#N/A</v>
      </c>
      <c r="AF54" s="59" t="e">
        <f t="shared" si="13"/>
        <v>#N/A</v>
      </c>
    </row>
    <row r="55" spans="1:32">
      <c r="A55" s="65" t="s">
        <v>50</v>
      </c>
      <c r="B55" s="65" t="s">
        <v>53</v>
      </c>
      <c r="C55" s="58"/>
      <c r="D55" s="58">
        <v>2010</v>
      </c>
      <c r="E55" s="58"/>
      <c r="F55" s="58"/>
      <c r="G55" s="58">
        <v>0</v>
      </c>
      <c r="H55" s="58"/>
      <c r="I55" s="58">
        <v>2012</v>
      </c>
      <c r="J55" s="58"/>
      <c r="K55" s="58"/>
      <c r="M55" s="65" t="s">
        <v>50</v>
      </c>
      <c r="N55" s="65" t="s">
        <v>53</v>
      </c>
      <c r="O55" s="58"/>
      <c r="P55" s="58">
        <v>2010</v>
      </c>
      <c r="Q55" s="58"/>
      <c r="R55" s="58"/>
      <c r="S55" s="58">
        <v>2012</v>
      </c>
      <c r="T55" s="58"/>
      <c r="U55" s="58">
        <v>0</v>
      </c>
      <c r="V55" s="58"/>
      <c r="W55" s="58"/>
      <c r="Y55" s="65" t="s">
        <v>50</v>
      </c>
      <c r="Z55" s="65" t="s">
        <v>53</v>
      </c>
      <c r="AA55" s="58"/>
      <c r="AB55" s="58">
        <v>2010</v>
      </c>
      <c r="AC55" s="58"/>
      <c r="AD55" s="58"/>
      <c r="AE55" s="58"/>
      <c r="AF55" s="58"/>
    </row>
    <row r="56" spans="1:32">
      <c r="A56" s="6"/>
      <c r="B56" s="6" t="s">
        <v>54</v>
      </c>
      <c r="C56" s="60"/>
      <c r="D56" s="60">
        <v>2025</v>
      </c>
      <c r="E56" s="60"/>
      <c r="F56" s="60"/>
      <c r="G56" s="60">
        <v>0</v>
      </c>
      <c r="H56" s="60"/>
      <c r="I56" s="60">
        <v>2021</v>
      </c>
      <c r="J56" s="60"/>
      <c r="K56" s="60"/>
      <c r="M56" s="6"/>
      <c r="N56" s="6" t="s">
        <v>54</v>
      </c>
      <c r="O56" s="60"/>
      <c r="P56" s="60">
        <v>2025</v>
      </c>
      <c r="Q56" s="60"/>
      <c r="R56" s="60"/>
      <c r="S56" s="60">
        <v>2020</v>
      </c>
      <c r="T56" s="60"/>
      <c r="U56" s="60">
        <v>0</v>
      </c>
      <c r="V56" s="60"/>
      <c r="W56" s="60"/>
      <c r="Y56" s="6"/>
      <c r="Z56" s="6" t="s">
        <v>54</v>
      </c>
      <c r="AA56" s="60"/>
      <c r="AB56" s="60">
        <v>2025</v>
      </c>
      <c r="AC56" s="60"/>
      <c r="AD56" s="60"/>
      <c r="AE56" s="60"/>
      <c r="AF56" s="60"/>
    </row>
    <row r="57" spans="1:32">
      <c r="A57" s="6"/>
      <c r="B57" s="6" t="s">
        <v>55</v>
      </c>
      <c r="C57" s="60">
        <f>C56-C55</f>
        <v>0</v>
      </c>
      <c r="D57" s="60">
        <f t="shared" ref="D57:F57" si="14">D56-D55</f>
        <v>15</v>
      </c>
      <c r="E57" s="60">
        <f t="shared" si="14"/>
        <v>0</v>
      </c>
      <c r="F57" s="60">
        <f t="shared" si="14"/>
        <v>0</v>
      </c>
      <c r="G57" s="60">
        <f>G56-G55</f>
        <v>0</v>
      </c>
      <c r="H57" s="60">
        <f t="shared" ref="H57:K57" si="15">H56-H55</f>
        <v>0</v>
      </c>
      <c r="I57" s="60">
        <f t="shared" si="15"/>
        <v>9</v>
      </c>
      <c r="J57" s="60">
        <f t="shared" si="15"/>
        <v>0</v>
      </c>
      <c r="K57" s="60">
        <f t="shared" si="15"/>
        <v>0</v>
      </c>
      <c r="M57" s="6"/>
      <c r="N57" s="6" t="s">
        <v>55</v>
      </c>
      <c r="O57" s="60">
        <f>O56-O55</f>
        <v>0</v>
      </c>
      <c r="P57" s="60">
        <f t="shared" ref="P57:R57" si="16">P56-P55</f>
        <v>15</v>
      </c>
      <c r="Q57" s="60">
        <f t="shared" si="16"/>
        <v>0</v>
      </c>
      <c r="R57" s="60">
        <f t="shared" si="16"/>
        <v>0</v>
      </c>
      <c r="S57" s="60">
        <f>S56-S55</f>
        <v>8</v>
      </c>
      <c r="T57" s="60">
        <f t="shared" ref="T57:W57" si="17">T56-T55</f>
        <v>0</v>
      </c>
      <c r="U57" s="60">
        <f t="shared" si="17"/>
        <v>0</v>
      </c>
      <c r="V57" s="60">
        <f t="shared" si="17"/>
        <v>0</v>
      </c>
      <c r="W57" s="60">
        <f t="shared" si="17"/>
        <v>0</v>
      </c>
      <c r="Y57" s="6"/>
      <c r="Z57" s="6" t="s">
        <v>55</v>
      </c>
      <c r="AA57" s="60">
        <f>AA56-AA55</f>
        <v>0</v>
      </c>
      <c r="AB57" s="60">
        <f t="shared" ref="AB57:AF57" si="18">AB56-AB55</f>
        <v>15</v>
      </c>
      <c r="AC57" s="60">
        <f t="shared" si="18"/>
        <v>0</v>
      </c>
      <c r="AD57" s="60"/>
      <c r="AE57" s="60">
        <f t="shared" si="18"/>
        <v>0</v>
      </c>
      <c r="AF57" s="60">
        <f t="shared" si="18"/>
        <v>0</v>
      </c>
    </row>
    <row r="58" spans="1:32">
      <c r="A58" s="6"/>
      <c r="B58" s="6" t="s">
        <v>56</v>
      </c>
      <c r="C58" s="21" t="e">
        <f>VLOOKUP(C55,$A$12:$L$42,2)</f>
        <v>#N/A</v>
      </c>
      <c r="D58" s="21">
        <f>VLOOKUP(D55,$A$12:$L$42,7)</f>
        <v>34.594011625781455</v>
      </c>
      <c r="E58" s="21" t="e">
        <f>VLOOKUP(E55,$A$12:$L$42,8)</f>
        <v>#N/A</v>
      </c>
      <c r="F58" s="21" t="e">
        <f>VLOOKUP(F55,$A$12:$L$42,10)</f>
        <v>#N/A</v>
      </c>
      <c r="G58" s="21" t="e">
        <f>VLOOKUP(G55,$A$12:$L$42,MATCH(G$46,$A$11:$Q$11,0))</f>
        <v>#N/A</v>
      </c>
      <c r="H58" s="21" t="e">
        <f>VLOOKUP(H55,$A$12:$L$42,12)</f>
        <v>#N/A</v>
      </c>
      <c r="I58" s="21">
        <f>VLOOKUP(I55,$A$12:$L$42,MATCH(I$46,$A$11:$Q$11,0))</f>
        <v>43.6</v>
      </c>
      <c r="J58" s="21" t="e">
        <f>VLOOKUP(J55,$A$12:$M$42,14)</f>
        <v>#N/A</v>
      </c>
      <c r="K58" s="21" t="e">
        <f>VLOOKUP(K55,$A$12:$M$42,14)</f>
        <v>#N/A</v>
      </c>
      <c r="M58" s="6"/>
      <c r="N58" s="6" t="s">
        <v>56</v>
      </c>
      <c r="O58" s="21" t="e">
        <f>VLOOKUP(O55,$A$12:$L$42,2)</f>
        <v>#N/A</v>
      </c>
      <c r="P58" s="21">
        <f>VLOOKUP(P55,$A$12:$L$42,7)</f>
        <v>34.594011625781455</v>
      </c>
      <c r="Q58" s="21" t="e">
        <f>VLOOKUP(Q55,$A$12:$L$42,8)</f>
        <v>#N/A</v>
      </c>
      <c r="R58" s="21" t="e">
        <f>VLOOKUP(R55,$A$12:$L$42,10)</f>
        <v>#N/A</v>
      </c>
      <c r="S58" s="21">
        <f>VLOOKUP(S55,$A$12:$L$42,MATCH(S$46,$A$11:$Q$11,0))</f>
        <v>35</v>
      </c>
      <c r="T58" s="21" t="e">
        <f>VLOOKUP(T55,$A$12:$L$42,12)</f>
        <v>#N/A</v>
      </c>
      <c r="U58" s="21" t="e">
        <f>VLOOKUP(U55,$A$12:$L$42,MATCH(U$46,$A$11:$Q$11,0))</f>
        <v>#N/A</v>
      </c>
      <c r="V58" s="21" t="e">
        <f>VLOOKUP(V55,$A$12:$M$42,14)</f>
        <v>#N/A</v>
      </c>
      <c r="W58" s="21" t="e">
        <f>VLOOKUP(W55,$A$12:$M$42,14)</f>
        <v>#N/A</v>
      </c>
      <c r="Y58" s="6"/>
      <c r="Z58" s="6" t="s">
        <v>56</v>
      </c>
      <c r="AA58" s="21" t="e">
        <f>VLOOKUP(AA55,$A$12:$L$42,2)</f>
        <v>#N/A</v>
      </c>
      <c r="AB58" s="21">
        <f>VLOOKUP(AB55,$A$12:$X$42,MATCH(AB$46,$A$11:$X$11,0))</f>
        <v>27.675209300625163</v>
      </c>
      <c r="AC58" s="21" t="e">
        <f>VLOOKUP(AC55,$A$12:$M$42,14)</f>
        <v>#N/A</v>
      </c>
      <c r="AD58" s="21"/>
      <c r="AE58" s="21" t="e">
        <f t="shared" ref="AE58:AF59" si="19">VLOOKUP(AE55,$A$12:$M$42,14)</f>
        <v>#N/A</v>
      </c>
      <c r="AF58" s="21" t="e">
        <f t="shared" si="19"/>
        <v>#N/A</v>
      </c>
    </row>
    <row r="59" spans="1:32">
      <c r="A59" s="6"/>
      <c r="B59" s="6" t="s">
        <v>51</v>
      </c>
      <c r="C59" s="21" t="e">
        <f>VLOOKUP(C56,$A$12:$L$42,2)</f>
        <v>#N/A</v>
      </c>
      <c r="D59" s="21">
        <f>VLOOKUP(D56,$A$12:$L$42,7)</f>
        <v>56.2</v>
      </c>
      <c r="E59" s="21" t="e">
        <f>VLOOKUP(E56,$A$12:$L$42,8)</f>
        <v>#N/A</v>
      </c>
      <c r="F59" s="21" t="e">
        <f>VLOOKUP(F56,$A$12:$L$42,10)</f>
        <v>#N/A</v>
      </c>
      <c r="G59" s="21" t="e">
        <f>VLOOKUP(G56,$A$12:$L$42,MATCH(G$46,$A$11:$Q$11,0))</f>
        <v>#N/A</v>
      </c>
      <c r="H59" s="21" t="e">
        <f>VLOOKUP(H56,$A$12:$L$42,12)</f>
        <v>#N/A</v>
      </c>
      <c r="I59" s="21">
        <f>VLOOKUP(I56,$A$12:$L$42,MATCH(I$46,$A$11:$Q$11,0))</f>
        <v>51.7</v>
      </c>
      <c r="J59" s="21" t="e">
        <f>VLOOKUP(J56,$A$12:$M$42,14)</f>
        <v>#N/A</v>
      </c>
      <c r="K59" s="21" t="e">
        <f>VLOOKUP(K56,$A$12:$M$42,14)</f>
        <v>#N/A</v>
      </c>
      <c r="M59" s="6"/>
      <c r="N59" s="6" t="s">
        <v>51</v>
      </c>
      <c r="O59" s="21" t="e">
        <f>VLOOKUP(O56,$A$12:$L$42,2)</f>
        <v>#N/A</v>
      </c>
      <c r="P59" s="21">
        <f>VLOOKUP(P56,$A$12:$L$42,7)</f>
        <v>56.2</v>
      </c>
      <c r="Q59" s="21" t="e">
        <f>VLOOKUP(Q56,$A$12:$L$42,8)</f>
        <v>#N/A</v>
      </c>
      <c r="R59" s="21" t="e">
        <f>VLOOKUP(R56,$A$12:$L$42,10)</f>
        <v>#N/A</v>
      </c>
      <c r="S59" s="21">
        <f>VLOOKUP(S56,$A$12:$L$42,MATCH(S$46,$A$11:$Q$11,0))</f>
        <v>50.1</v>
      </c>
      <c r="T59" s="21" t="e">
        <f>VLOOKUP(T56,$A$12:$L$42,12)</f>
        <v>#N/A</v>
      </c>
      <c r="U59" s="21" t="e">
        <f>VLOOKUP(U56,$A$12:$L$42,MATCH(U$46,$A$11:$Q$11,0))</f>
        <v>#N/A</v>
      </c>
      <c r="V59" s="21" t="e">
        <f>VLOOKUP(V56,$A$12:$M$42,14)</f>
        <v>#N/A</v>
      </c>
      <c r="W59" s="21" t="e">
        <f>VLOOKUP(W56,$A$12:$M$42,14)</f>
        <v>#N/A</v>
      </c>
      <c r="Y59" s="6"/>
      <c r="Z59" s="6" t="s">
        <v>51</v>
      </c>
      <c r="AA59" s="21" t="e">
        <f>VLOOKUP(AA56,$A$12:$L$42,2)</f>
        <v>#N/A</v>
      </c>
      <c r="AB59" s="21">
        <f>VLOOKUP(AB56,$A$12:$X$42,MATCH(AB$46,$A$11:$X$11,0))</f>
        <v>40.299999999999997</v>
      </c>
      <c r="AC59" s="21" t="e">
        <f>VLOOKUP(AC56,$A$12:$M$42,14)</f>
        <v>#N/A</v>
      </c>
      <c r="AD59" s="21"/>
      <c r="AE59" s="21" t="e">
        <f t="shared" si="19"/>
        <v>#N/A</v>
      </c>
      <c r="AF59" s="21" t="e">
        <f t="shared" si="19"/>
        <v>#N/A</v>
      </c>
    </row>
    <row r="60" spans="1:32">
      <c r="A60" s="6"/>
      <c r="B60" s="6" t="s">
        <v>57</v>
      </c>
      <c r="C60" s="61" t="e">
        <f>ABS(C59/C58-1)</f>
        <v>#N/A</v>
      </c>
      <c r="D60" s="61">
        <f t="shared" ref="D60:I60" si="20">ABS(D59/D58-1)</f>
        <v>0.6245586261558782</v>
      </c>
      <c r="E60" s="61" t="e">
        <f t="shared" si="20"/>
        <v>#N/A</v>
      </c>
      <c r="F60" s="61" t="e">
        <f t="shared" si="20"/>
        <v>#N/A</v>
      </c>
      <c r="G60" s="61" t="e">
        <f t="shared" si="20"/>
        <v>#N/A</v>
      </c>
      <c r="H60" s="61" t="e">
        <f t="shared" si="20"/>
        <v>#N/A</v>
      </c>
      <c r="I60" s="61">
        <f t="shared" si="20"/>
        <v>0.18577981651376141</v>
      </c>
      <c r="J60" s="61" t="e">
        <f>ABS(J59/J58-1)</f>
        <v>#N/A</v>
      </c>
      <c r="K60" s="61" t="e">
        <f>ABS(K59/K58-1)</f>
        <v>#N/A</v>
      </c>
      <c r="M60" s="6"/>
      <c r="N60" s="6" t="s">
        <v>57</v>
      </c>
      <c r="O60" s="61" t="e">
        <f>ABS(O59/O58-1)</f>
        <v>#N/A</v>
      </c>
      <c r="P60" s="61">
        <f t="shared" ref="P60:U60" si="21">ABS(P59/P58-1)</f>
        <v>0.6245586261558782</v>
      </c>
      <c r="Q60" s="61" t="e">
        <f t="shared" si="21"/>
        <v>#N/A</v>
      </c>
      <c r="R60" s="61" t="e">
        <f t="shared" si="21"/>
        <v>#N/A</v>
      </c>
      <c r="S60" s="61">
        <f t="shared" si="21"/>
        <v>0.43142857142857149</v>
      </c>
      <c r="T60" s="61" t="e">
        <f t="shared" si="21"/>
        <v>#N/A</v>
      </c>
      <c r="U60" s="61" t="e">
        <f t="shared" si="21"/>
        <v>#N/A</v>
      </c>
      <c r="V60" s="61" t="e">
        <f>ABS(V59/V58-1)</f>
        <v>#N/A</v>
      </c>
      <c r="W60" s="61" t="e">
        <f>ABS(W59/W58-1)</f>
        <v>#N/A</v>
      </c>
      <c r="Y60" s="6"/>
      <c r="Z60" s="6" t="s">
        <v>57</v>
      </c>
      <c r="AA60" s="61" t="e">
        <f>ABS(AA59/AA58-1)</f>
        <v>#N/A</v>
      </c>
      <c r="AB60" s="61">
        <f t="shared" ref="AB60" si="22">ABS(AB59/AB58-1)</f>
        <v>0.45617688243064713</v>
      </c>
      <c r="AC60" s="61" t="e">
        <f>ABS(AC59/AC58-1)</f>
        <v>#N/A</v>
      </c>
      <c r="AD60" s="61"/>
      <c r="AE60" s="61" t="e">
        <f t="shared" ref="AE60:AF60" si="23">ABS(AE59/AE58-1)</f>
        <v>#N/A</v>
      </c>
      <c r="AF60" s="61" t="e">
        <f t="shared" si="23"/>
        <v>#N/A</v>
      </c>
    </row>
    <row r="61" spans="1:32">
      <c r="A61" s="64"/>
      <c r="B61" s="64" t="s">
        <v>58</v>
      </c>
      <c r="C61" s="59" t="e">
        <f>ABS((C59/C58)^(1/C57)-1)</f>
        <v>#N/A</v>
      </c>
      <c r="D61" s="59">
        <f t="shared" ref="D61:K61" si="24">ABS((D59/D58)^(1/D57)-1)</f>
        <v>3.2877996968714074E-2</v>
      </c>
      <c r="E61" s="59" t="e">
        <f t="shared" si="24"/>
        <v>#N/A</v>
      </c>
      <c r="F61" s="59" t="e">
        <f t="shared" si="24"/>
        <v>#N/A</v>
      </c>
      <c r="G61" s="59" t="e">
        <f>ABS((G59/G58)^(1/G57)-1)</f>
        <v>#N/A</v>
      </c>
      <c r="H61" s="59" t="e">
        <f t="shared" si="24"/>
        <v>#N/A</v>
      </c>
      <c r="I61" s="59">
        <f t="shared" si="24"/>
        <v>1.9113776908210367E-2</v>
      </c>
      <c r="J61" s="59" t="e">
        <f t="shared" si="24"/>
        <v>#N/A</v>
      </c>
      <c r="K61" s="59" t="e">
        <f t="shared" si="24"/>
        <v>#N/A</v>
      </c>
      <c r="M61" s="64"/>
      <c r="N61" s="64" t="s">
        <v>58</v>
      </c>
      <c r="O61" s="59" t="e">
        <f>ABS((O59/O58)^(1/O57)-1)</f>
        <v>#N/A</v>
      </c>
      <c r="P61" s="59">
        <f t="shared" ref="P61:R61" si="25">ABS((P59/P58)^(1/P57)-1)</f>
        <v>3.2877996968714074E-2</v>
      </c>
      <c r="Q61" s="59" t="e">
        <f t="shared" si="25"/>
        <v>#N/A</v>
      </c>
      <c r="R61" s="59" t="e">
        <f t="shared" si="25"/>
        <v>#N/A</v>
      </c>
      <c r="S61" s="59">
        <f>ABS((S59/S58)^(1/S57)-1)</f>
        <v>4.585435744623978E-2</v>
      </c>
      <c r="T61" s="59" t="e">
        <f t="shared" ref="T61:W61" si="26">ABS((T59/T58)^(1/T57)-1)</f>
        <v>#N/A</v>
      </c>
      <c r="U61" s="59" t="e">
        <f t="shared" si="26"/>
        <v>#N/A</v>
      </c>
      <c r="V61" s="59" t="e">
        <f t="shared" si="26"/>
        <v>#N/A</v>
      </c>
      <c r="W61" s="59" t="e">
        <f t="shared" si="26"/>
        <v>#N/A</v>
      </c>
      <c r="Y61" s="64"/>
      <c r="Z61" s="64" t="s">
        <v>58</v>
      </c>
      <c r="AA61" s="59" t="e">
        <f>ABS((AA59/AA58)^(1/AA57)-1)</f>
        <v>#N/A</v>
      </c>
      <c r="AB61" s="59">
        <f t="shared" ref="AB61:AF61" si="27">ABS((AB59/AB58)^(1/AB57)-1)</f>
        <v>2.5370791696688988E-2</v>
      </c>
      <c r="AC61" s="59" t="e">
        <f t="shared" si="27"/>
        <v>#N/A</v>
      </c>
      <c r="AD61" s="59"/>
      <c r="AE61" s="59" t="e">
        <f t="shared" si="27"/>
        <v>#N/A</v>
      </c>
      <c r="AF61" s="59" t="e">
        <f t="shared" si="27"/>
        <v>#N/A</v>
      </c>
    </row>
    <row r="62" spans="1:32">
      <c r="A62" s="1" t="s">
        <v>52</v>
      </c>
      <c r="B62" s="1" t="s">
        <v>53</v>
      </c>
      <c r="C62" s="60"/>
      <c r="D62" s="60"/>
      <c r="E62" s="60"/>
      <c r="F62" s="60"/>
      <c r="G62" s="60"/>
      <c r="H62" s="60"/>
      <c r="I62" s="60"/>
      <c r="J62" s="60"/>
      <c r="K62" s="60"/>
      <c r="M62" s="1" t="s">
        <v>52</v>
      </c>
      <c r="N62" s="1" t="s">
        <v>53</v>
      </c>
      <c r="O62" s="60"/>
      <c r="P62" s="60"/>
      <c r="Q62" s="60"/>
      <c r="R62" s="60"/>
      <c r="S62" s="60"/>
      <c r="T62" s="60"/>
      <c r="U62" s="60"/>
      <c r="V62" s="60"/>
      <c r="W62" s="60"/>
      <c r="Y62" s="1" t="s">
        <v>52</v>
      </c>
      <c r="Z62" s="1" t="s">
        <v>53</v>
      </c>
      <c r="AA62" s="60"/>
      <c r="AB62" s="60"/>
      <c r="AC62" s="60"/>
      <c r="AD62" s="60"/>
      <c r="AE62" s="60"/>
      <c r="AF62" s="60"/>
    </row>
    <row r="63" spans="1:32">
      <c r="B63" s="1" t="s">
        <v>54</v>
      </c>
      <c r="C63" s="60"/>
      <c r="D63" s="60"/>
      <c r="E63" s="60"/>
      <c r="F63" s="60"/>
      <c r="G63" s="60"/>
      <c r="H63" s="60"/>
      <c r="I63" s="60"/>
      <c r="J63" s="60"/>
      <c r="K63" s="60"/>
      <c r="N63" s="1" t="s">
        <v>54</v>
      </c>
      <c r="O63" s="60"/>
      <c r="P63" s="60"/>
      <c r="Q63" s="60"/>
      <c r="R63" s="60"/>
      <c r="S63" s="60"/>
      <c r="T63" s="60"/>
      <c r="U63" s="60"/>
      <c r="V63" s="60"/>
      <c r="W63" s="60"/>
      <c r="Z63" s="1" t="s">
        <v>54</v>
      </c>
      <c r="AA63" s="60"/>
      <c r="AB63" s="60"/>
      <c r="AC63" s="60"/>
      <c r="AD63" s="60"/>
      <c r="AE63" s="60"/>
      <c r="AF63" s="60"/>
    </row>
    <row r="64" spans="1:32">
      <c r="B64" s="1" t="s">
        <v>55</v>
      </c>
      <c r="C64" s="60">
        <f>C63-C62</f>
        <v>0</v>
      </c>
      <c r="D64" s="60">
        <f t="shared" ref="D64:K64" si="28">D63-D62</f>
        <v>0</v>
      </c>
      <c r="E64" s="60">
        <f t="shared" si="28"/>
        <v>0</v>
      </c>
      <c r="F64" s="60">
        <f t="shared" si="28"/>
        <v>0</v>
      </c>
      <c r="G64" s="60">
        <f t="shared" si="28"/>
        <v>0</v>
      </c>
      <c r="H64" s="60">
        <f t="shared" si="28"/>
        <v>0</v>
      </c>
      <c r="I64" s="60">
        <f t="shared" si="28"/>
        <v>0</v>
      </c>
      <c r="J64" s="60">
        <f t="shared" si="28"/>
        <v>0</v>
      </c>
      <c r="K64" s="60">
        <f t="shared" si="28"/>
        <v>0</v>
      </c>
      <c r="N64" s="1" t="s">
        <v>55</v>
      </c>
      <c r="O64" s="60">
        <f>O63-O62</f>
        <v>0</v>
      </c>
      <c r="P64" s="60">
        <f t="shared" ref="P64:W64" si="29">P63-P62</f>
        <v>0</v>
      </c>
      <c r="Q64" s="60">
        <f t="shared" si="29"/>
        <v>0</v>
      </c>
      <c r="R64" s="60">
        <f t="shared" si="29"/>
        <v>0</v>
      </c>
      <c r="S64" s="60">
        <f t="shared" si="29"/>
        <v>0</v>
      </c>
      <c r="T64" s="60">
        <f t="shared" si="29"/>
        <v>0</v>
      </c>
      <c r="U64" s="60">
        <f t="shared" si="29"/>
        <v>0</v>
      </c>
      <c r="V64" s="60">
        <f t="shared" si="29"/>
        <v>0</v>
      </c>
      <c r="W64" s="60">
        <f t="shared" si="29"/>
        <v>0</v>
      </c>
      <c r="Z64" s="1" t="s">
        <v>55</v>
      </c>
      <c r="AA64" s="60">
        <f>AA63-AA62</f>
        <v>0</v>
      </c>
      <c r="AB64" s="60">
        <f t="shared" ref="AB64:AC64" si="30">AB63-AB62</f>
        <v>0</v>
      </c>
      <c r="AC64" s="60">
        <f t="shared" si="30"/>
        <v>0</v>
      </c>
      <c r="AD64" s="60"/>
      <c r="AE64" s="60">
        <f t="shared" ref="AE64:AF64" si="31">AE63-AE62</f>
        <v>0</v>
      </c>
      <c r="AF64" s="60">
        <f t="shared" si="31"/>
        <v>0</v>
      </c>
    </row>
    <row r="65" spans="2:32">
      <c r="B65" s="1" t="s">
        <v>56</v>
      </c>
      <c r="C65" s="21" t="e">
        <f>VLOOKUP(C62,$A$12:$L$42,2)</f>
        <v>#N/A</v>
      </c>
      <c r="D65" s="21" t="e">
        <f>VLOOKUP(D62,$A$12:$L$42,6)</f>
        <v>#N/A</v>
      </c>
      <c r="E65" s="21" t="e">
        <f>VLOOKUP(E62,$A$12:$L$42,8)</f>
        <v>#N/A</v>
      </c>
      <c r="F65" s="21" t="e">
        <f>VLOOKUP(F62,$A$12:$L$42,10)</f>
        <v>#N/A</v>
      </c>
      <c r="G65" s="21" t="e">
        <f>VLOOKUP(G62,$A$12:$L$42,MATCH(G$46,$A$11:$Q$11,0))</f>
        <v>#N/A</v>
      </c>
      <c r="H65" s="21" t="e">
        <f>VLOOKUP(H62,$A$12:$L$42,12)</f>
        <v>#N/A</v>
      </c>
      <c r="I65" s="21" t="e">
        <f>VLOOKUP(I62,$A$12:$L$42,13)</f>
        <v>#N/A</v>
      </c>
      <c r="J65" s="21" t="e">
        <f>VLOOKUP(J62,$A$12:$M$42,14)</f>
        <v>#N/A</v>
      </c>
      <c r="K65" s="21" t="e">
        <f>VLOOKUP(K62,$A$12:$M$42,14)</f>
        <v>#N/A</v>
      </c>
      <c r="N65" s="1" t="s">
        <v>56</v>
      </c>
      <c r="O65" s="21" t="e">
        <f>VLOOKUP(O62,$A$12:$L$42,2)</f>
        <v>#N/A</v>
      </c>
      <c r="P65" s="21" t="e">
        <f>VLOOKUP(P62,$A$12:$L$42,6)</f>
        <v>#N/A</v>
      </c>
      <c r="Q65" s="21" t="e">
        <f>VLOOKUP(Q62,$A$12:$L$42,8)</f>
        <v>#N/A</v>
      </c>
      <c r="R65" s="21" t="e">
        <f>VLOOKUP(R62,$A$12:$L$42,10)</f>
        <v>#N/A</v>
      </c>
      <c r="S65" s="21" t="e">
        <f>VLOOKUP(S62,$A$12:$L$42,MATCH(S$46,$A$11:$Q$11,0))</f>
        <v>#N/A</v>
      </c>
      <c r="T65" s="21" t="e">
        <f>VLOOKUP(T62,$A$12:$L$42,12)</f>
        <v>#N/A</v>
      </c>
      <c r="U65" s="21" t="e">
        <f>VLOOKUP(U62,$A$12:$L$42,13)</f>
        <v>#N/A</v>
      </c>
      <c r="V65" s="21" t="e">
        <f>VLOOKUP(V62,$A$12:$M$42,14)</f>
        <v>#N/A</v>
      </c>
      <c r="W65" s="21" t="e">
        <f>VLOOKUP(W62,$A$12:$M$42,14)</f>
        <v>#N/A</v>
      </c>
      <c r="Z65" s="1" t="s">
        <v>56</v>
      </c>
      <c r="AA65" s="21" t="e">
        <f>VLOOKUP(AA62,$A$12:$L$42,2)</f>
        <v>#N/A</v>
      </c>
      <c r="AB65" s="21" t="e">
        <f>VLOOKUP(AB62,$A$12:$L$42,6)</f>
        <v>#N/A</v>
      </c>
      <c r="AC65" s="21" t="e">
        <f>VLOOKUP(AC62,$A$12:$M$42,14)</f>
        <v>#N/A</v>
      </c>
      <c r="AD65" s="21"/>
      <c r="AE65" s="21" t="e">
        <f t="shared" ref="AE65:AF66" si="32">VLOOKUP(AE62,$A$12:$M$42,14)</f>
        <v>#N/A</v>
      </c>
      <c r="AF65" s="21" t="e">
        <f t="shared" si="32"/>
        <v>#N/A</v>
      </c>
    </row>
    <row r="66" spans="2:32">
      <c r="B66" s="1" t="s">
        <v>51</v>
      </c>
      <c r="C66" s="21" t="e">
        <f>VLOOKUP(C63,$A$12:$L$42,2)</f>
        <v>#N/A</v>
      </c>
      <c r="D66" s="21" t="e">
        <f>VLOOKUP(D63,$A$12:$L$42,6)</f>
        <v>#N/A</v>
      </c>
      <c r="E66" s="21" t="e">
        <f>VLOOKUP(E63,$A$12:$L$42,8)</f>
        <v>#N/A</v>
      </c>
      <c r="F66" s="21" t="e">
        <f>VLOOKUP(F63,$A$12:$L$42,10)</f>
        <v>#N/A</v>
      </c>
      <c r="G66" s="21" t="e">
        <f>VLOOKUP(G63,$A$12:$L$42,MATCH(G$46,$A$11:$Q$11,0))</f>
        <v>#N/A</v>
      </c>
      <c r="H66" s="21" t="e">
        <f>VLOOKUP(H63,$A$12:$L$42,12)</f>
        <v>#N/A</v>
      </c>
      <c r="I66" s="21" t="e">
        <f>VLOOKUP(I63,$A$12:$L$42,13)</f>
        <v>#N/A</v>
      </c>
      <c r="J66" s="21" t="e">
        <f>VLOOKUP(J63,$A$12:$M$42,14)</f>
        <v>#N/A</v>
      </c>
      <c r="K66" s="21" t="e">
        <f>VLOOKUP(K63,$A$12:$M$42,14)</f>
        <v>#N/A</v>
      </c>
      <c r="N66" s="1" t="s">
        <v>51</v>
      </c>
      <c r="O66" s="21" t="e">
        <f>VLOOKUP(O63,$A$12:$L$42,2)</f>
        <v>#N/A</v>
      </c>
      <c r="P66" s="21" t="e">
        <f>VLOOKUP(P63,$A$12:$L$42,6)</f>
        <v>#N/A</v>
      </c>
      <c r="Q66" s="21" t="e">
        <f>VLOOKUP(Q63,$A$12:$L$42,8)</f>
        <v>#N/A</v>
      </c>
      <c r="R66" s="21" t="e">
        <f>VLOOKUP(R63,$A$12:$L$42,10)</f>
        <v>#N/A</v>
      </c>
      <c r="S66" s="21" t="e">
        <f>VLOOKUP(S63,$A$12:$L$42,MATCH(S$46,$A$11:$Q$11,0))</f>
        <v>#N/A</v>
      </c>
      <c r="T66" s="21" t="e">
        <f>VLOOKUP(T63,$A$12:$L$42,12)</f>
        <v>#N/A</v>
      </c>
      <c r="U66" s="21" t="e">
        <f>VLOOKUP(U63,$A$12:$L$42,13)</f>
        <v>#N/A</v>
      </c>
      <c r="V66" s="21" t="e">
        <f>VLOOKUP(V63,$A$12:$M$42,14)</f>
        <v>#N/A</v>
      </c>
      <c r="W66" s="21" t="e">
        <f>VLOOKUP(W63,$A$12:$M$42,14)</f>
        <v>#N/A</v>
      </c>
      <c r="Z66" s="1" t="s">
        <v>51</v>
      </c>
      <c r="AA66" s="21" t="e">
        <f>VLOOKUP(AA63,$A$12:$L$42,2)</f>
        <v>#N/A</v>
      </c>
      <c r="AB66" s="21" t="e">
        <f>VLOOKUP(AB63,$A$12:$L$42,6)</f>
        <v>#N/A</v>
      </c>
      <c r="AC66" s="21" t="e">
        <f>VLOOKUP(AC63,$A$12:$M$42,14)</f>
        <v>#N/A</v>
      </c>
      <c r="AD66" s="21"/>
      <c r="AE66" s="21" t="e">
        <f t="shared" si="32"/>
        <v>#N/A</v>
      </c>
      <c r="AF66" s="21" t="e">
        <f t="shared" si="32"/>
        <v>#N/A</v>
      </c>
    </row>
    <row r="67" spans="2:32">
      <c r="B67" s="1" t="s">
        <v>57</v>
      </c>
      <c r="C67" s="61" t="e">
        <f>ABS(C66/C65-1)</f>
        <v>#N/A</v>
      </c>
      <c r="D67" s="61" t="e">
        <f t="shared" ref="D67:K67" si="33">ABS(D66/D65-1)</f>
        <v>#N/A</v>
      </c>
      <c r="E67" s="61" t="e">
        <f t="shared" si="33"/>
        <v>#N/A</v>
      </c>
      <c r="F67" s="61" t="e">
        <f t="shared" si="33"/>
        <v>#N/A</v>
      </c>
      <c r="G67" s="61" t="e">
        <f t="shared" si="33"/>
        <v>#N/A</v>
      </c>
      <c r="H67" s="61" t="e">
        <f t="shared" si="33"/>
        <v>#N/A</v>
      </c>
      <c r="I67" s="61" t="e">
        <f t="shared" si="33"/>
        <v>#N/A</v>
      </c>
      <c r="J67" s="61" t="e">
        <f t="shared" si="33"/>
        <v>#N/A</v>
      </c>
      <c r="K67" s="61" t="e">
        <f t="shared" si="33"/>
        <v>#N/A</v>
      </c>
      <c r="N67" s="1" t="s">
        <v>57</v>
      </c>
      <c r="O67" s="61" t="e">
        <f>ABS(O66/O65-1)</f>
        <v>#N/A</v>
      </c>
      <c r="P67" s="61" t="e">
        <f t="shared" ref="P67:W67" si="34">ABS(P66/P65-1)</f>
        <v>#N/A</v>
      </c>
      <c r="Q67" s="61" t="e">
        <f t="shared" si="34"/>
        <v>#N/A</v>
      </c>
      <c r="R67" s="61" t="e">
        <f t="shared" si="34"/>
        <v>#N/A</v>
      </c>
      <c r="S67" s="61" t="e">
        <f t="shared" si="34"/>
        <v>#N/A</v>
      </c>
      <c r="T67" s="61" t="e">
        <f t="shared" si="34"/>
        <v>#N/A</v>
      </c>
      <c r="U67" s="61" t="e">
        <f t="shared" si="34"/>
        <v>#N/A</v>
      </c>
      <c r="V67" s="61" t="e">
        <f t="shared" si="34"/>
        <v>#N/A</v>
      </c>
      <c r="W67" s="61" t="e">
        <f t="shared" si="34"/>
        <v>#N/A</v>
      </c>
      <c r="Z67" s="1" t="s">
        <v>57</v>
      </c>
      <c r="AA67" s="61" t="e">
        <f>ABS(AA66/AA65-1)</f>
        <v>#N/A</v>
      </c>
      <c r="AB67" s="61" t="e">
        <f t="shared" ref="AB67:AC67" si="35">ABS(AB66/AB65-1)</f>
        <v>#N/A</v>
      </c>
      <c r="AC67" s="61" t="e">
        <f t="shared" si="35"/>
        <v>#N/A</v>
      </c>
      <c r="AD67" s="61"/>
      <c r="AE67" s="61" t="e">
        <f t="shared" ref="AE67:AF67" si="36">ABS(AE66/AE65-1)</f>
        <v>#N/A</v>
      </c>
      <c r="AF67" s="61" t="e">
        <f t="shared" si="36"/>
        <v>#N/A</v>
      </c>
    </row>
    <row r="68" spans="2:32">
      <c r="B68" s="1" t="s">
        <v>58</v>
      </c>
      <c r="C68" s="31" t="e">
        <f>ABS((C66/C65)^(1/C64)-1)</f>
        <v>#N/A</v>
      </c>
      <c r="D68" s="31" t="e">
        <f t="shared" ref="D68:K68" si="37">ABS((D66/D65)^(1/D64)-1)</f>
        <v>#N/A</v>
      </c>
      <c r="E68" s="31" t="e">
        <f t="shared" si="37"/>
        <v>#N/A</v>
      </c>
      <c r="F68" s="31" t="e">
        <f t="shared" si="37"/>
        <v>#N/A</v>
      </c>
      <c r="G68" s="31" t="e">
        <f t="shared" si="37"/>
        <v>#N/A</v>
      </c>
      <c r="H68" s="31" t="e">
        <f t="shared" si="37"/>
        <v>#N/A</v>
      </c>
      <c r="I68" s="31" t="e">
        <f t="shared" si="37"/>
        <v>#N/A</v>
      </c>
      <c r="J68" s="31" t="e">
        <f t="shared" si="37"/>
        <v>#N/A</v>
      </c>
      <c r="K68" s="31" t="e">
        <f t="shared" si="37"/>
        <v>#N/A</v>
      </c>
      <c r="N68" s="1" t="s">
        <v>58</v>
      </c>
      <c r="O68" s="31" t="e">
        <f>ABS((O66/O65)^(1/O64)-1)</f>
        <v>#N/A</v>
      </c>
      <c r="P68" s="31" t="e">
        <f t="shared" ref="P68:W68" si="38">ABS((P66/P65)^(1/P64)-1)</f>
        <v>#N/A</v>
      </c>
      <c r="Q68" s="31" t="e">
        <f t="shared" si="38"/>
        <v>#N/A</v>
      </c>
      <c r="R68" s="31" t="e">
        <f t="shared" si="38"/>
        <v>#N/A</v>
      </c>
      <c r="S68" s="31" t="e">
        <f t="shared" si="38"/>
        <v>#N/A</v>
      </c>
      <c r="T68" s="31" t="e">
        <f t="shared" si="38"/>
        <v>#N/A</v>
      </c>
      <c r="U68" s="31" t="e">
        <f t="shared" si="38"/>
        <v>#N/A</v>
      </c>
      <c r="V68" s="31" t="e">
        <f t="shared" si="38"/>
        <v>#N/A</v>
      </c>
      <c r="W68" s="31" t="e">
        <f t="shared" si="38"/>
        <v>#N/A</v>
      </c>
      <c r="Z68" s="1" t="s">
        <v>58</v>
      </c>
      <c r="AA68" s="31" t="e">
        <f>ABS((AA66/AA65)^(1/AA64)-1)</f>
        <v>#N/A</v>
      </c>
      <c r="AB68" s="31" t="e">
        <f t="shared" ref="AB68:AC68" si="39">ABS((AB66/AB65)^(1/AB64)-1)</f>
        <v>#N/A</v>
      </c>
      <c r="AC68" s="31" t="e">
        <f t="shared" si="39"/>
        <v>#N/A</v>
      </c>
      <c r="AD68" s="31"/>
      <c r="AE68" s="31" t="e">
        <f t="shared" ref="AE68:AF68" si="40">ABS((AE66/AE65)^(1/AE64)-1)</f>
        <v>#N/A</v>
      </c>
      <c r="AF68" s="31" t="e">
        <f t="shared" si="40"/>
        <v>#N/A</v>
      </c>
    </row>
    <row r="108" spans="2:2">
      <c r="B108" s="96"/>
    </row>
  </sheetData>
  <mergeCells count="1">
    <mergeCell ref="Y10:Z10"/>
  </mergeCells>
  <phoneticPr fontId="3" type="noConversion"/>
  <pageMargins left="0.75" right="0.75" top="1" bottom="1" header="0.5" footer="0.5"/>
  <pageSetup orientation="portrait" horizontalDpi="4294967292" verticalDpi="4294967292"/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minAxisType="group" maxAxisType="grou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'MPG data'!V27:V43</xm:f>
              <xm:sqref>W18</xm:sqref>
            </x14:sparkline>
          </x14:sparklines>
        </x14:sparklineGroup>
        <x14:sparklineGroup manualMax="0" manualMin="0" displayEmptyCellsAs="gap" minAxisType="group" maxAxisType="grou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'MPG data'!V35:V43</xm:f>
              <xm:sqref>W26</xm:sqref>
            </x14:sparkline>
          </x14:sparklines>
        </x14:sparklineGroup>
      </x14:sparklineGroup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U107"/>
  <sheetViews>
    <sheetView showGridLines="0" topLeftCell="F4" zoomScale="90" zoomScaleNormal="90" zoomScalePageLayoutView="90" workbookViewId="0">
      <selection activeCell="K5" sqref="K5"/>
    </sheetView>
  </sheetViews>
  <sheetFormatPr baseColWidth="10" defaultColWidth="10.7109375" defaultRowHeight="12" x14ac:dyDescent="0"/>
  <cols>
    <col min="1" max="16384" width="10.7109375" style="1"/>
  </cols>
  <sheetData>
    <row r="2" spans="1:47">
      <c r="A2" s="1" t="s">
        <v>45</v>
      </c>
      <c r="B2" s="50" t="s">
        <v>41</v>
      </c>
    </row>
    <row r="3" spans="1:47">
      <c r="B3" s="51" t="s">
        <v>42</v>
      </c>
    </row>
    <row r="4" spans="1:47">
      <c r="B4" s="52" t="s">
        <v>43</v>
      </c>
    </row>
    <row r="5" spans="1:47">
      <c r="B5" s="53" t="s">
        <v>0</v>
      </c>
    </row>
    <row r="6" spans="1:47" ht="36">
      <c r="B6" s="54" t="s">
        <v>44</v>
      </c>
      <c r="AJ6" s="76" t="s">
        <v>77</v>
      </c>
    </row>
    <row r="7" spans="1:47" ht="24" customHeight="1">
      <c r="A7" s="5" t="s">
        <v>22</v>
      </c>
      <c r="B7" s="5"/>
      <c r="C7" s="5"/>
      <c r="D7" s="5"/>
      <c r="E7" s="5"/>
      <c r="F7" s="5"/>
      <c r="G7" s="5"/>
      <c r="H7" s="5"/>
      <c r="I7" s="5"/>
      <c r="J7" s="4"/>
      <c r="V7" s="5" t="s">
        <v>46</v>
      </c>
      <c r="W7" s="5"/>
      <c r="X7" s="5"/>
      <c r="Y7" s="5"/>
      <c r="Z7" s="4"/>
      <c r="AI7" s="5" t="s">
        <v>76</v>
      </c>
      <c r="AJ7" s="1">
        <v>31.65</v>
      </c>
      <c r="AK7" s="1" t="s">
        <v>78</v>
      </c>
    </row>
    <row r="8" spans="1:47" ht="24" customHeight="1">
      <c r="A8" s="5"/>
      <c r="B8" s="5"/>
      <c r="C8" s="5"/>
      <c r="D8" s="5"/>
      <c r="E8" s="5"/>
      <c r="F8" s="5"/>
      <c r="G8" s="5"/>
      <c r="H8" s="5"/>
      <c r="I8" s="5"/>
      <c r="J8" s="4"/>
      <c r="V8" s="5"/>
      <c r="W8" s="5"/>
      <c r="X8" s="5"/>
      <c r="Y8" s="5"/>
      <c r="Z8" s="4"/>
      <c r="AI8" s="5"/>
    </row>
    <row r="9" spans="1:47" ht="24" customHeight="1">
      <c r="A9" s="5"/>
      <c r="B9" s="5"/>
      <c r="C9" s="5"/>
      <c r="D9" s="5"/>
      <c r="E9" s="5"/>
      <c r="F9" s="5"/>
      <c r="G9" s="5"/>
      <c r="H9" s="5"/>
      <c r="I9" s="5"/>
      <c r="J9" s="4"/>
      <c r="V9" s="5"/>
      <c r="W9" s="5"/>
      <c r="X9" s="5"/>
      <c r="Y9" s="5"/>
      <c r="Z9" s="4"/>
      <c r="AI9" s="5"/>
    </row>
    <row r="10" spans="1:47" ht="6" customHeight="1" thickBot="1">
      <c r="A10" s="5"/>
      <c r="B10" s="5"/>
      <c r="C10" s="5"/>
      <c r="D10" s="5"/>
      <c r="E10" s="5"/>
      <c r="F10" s="5"/>
      <c r="G10" s="5"/>
      <c r="H10" s="5"/>
      <c r="I10" s="5"/>
      <c r="J10" s="4"/>
      <c r="V10" s="5"/>
      <c r="W10" s="5"/>
      <c r="X10" s="5"/>
      <c r="Y10" s="5"/>
      <c r="Z10" s="4"/>
    </row>
    <row r="11" spans="1:47" ht="30" customHeight="1">
      <c r="A11" s="13"/>
      <c r="B11" s="14" t="s">
        <v>27</v>
      </c>
      <c r="C11" s="14" t="s">
        <v>23</v>
      </c>
      <c r="D11" s="14" t="s">
        <v>26</v>
      </c>
      <c r="E11" s="14" t="s">
        <v>24</v>
      </c>
      <c r="F11" s="14" t="s">
        <v>28</v>
      </c>
      <c r="G11" s="14" t="s">
        <v>25</v>
      </c>
      <c r="H11" s="14" t="s">
        <v>11</v>
      </c>
      <c r="I11" s="14" t="s">
        <v>13</v>
      </c>
      <c r="J11" s="14" t="s">
        <v>14</v>
      </c>
      <c r="K11" s="14" t="s">
        <v>15</v>
      </c>
      <c r="L11" s="14" t="s">
        <v>30</v>
      </c>
      <c r="M11" s="15" t="s">
        <v>32</v>
      </c>
      <c r="N11" s="15" t="s">
        <v>82</v>
      </c>
      <c r="O11" s="15" t="s">
        <v>75</v>
      </c>
      <c r="P11" s="14" t="s">
        <v>12</v>
      </c>
      <c r="Q11" s="14" t="s">
        <v>89</v>
      </c>
      <c r="R11" s="14" t="s">
        <v>91</v>
      </c>
      <c r="S11" s="14" t="s">
        <v>92</v>
      </c>
      <c r="T11" s="15" t="s">
        <v>93</v>
      </c>
      <c r="U11" s="14" t="s">
        <v>90</v>
      </c>
      <c r="W11" s="13"/>
      <c r="X11" s="14" t="s">
        <v>27</v>
      </c>
      <c r="Y11" s="14" t="s">
        <v>10</v>
      </c>
      <c r="Z11" s="14" t="s">
        <v>9</v>
      </c>
      <c r="AA11" s="14" t="s">
        <v>11</v>
      </c>
      <c r="AB11" s="14" t="s">
        <v>12</v>
      </c>
      <c r="AC11" s="14" t="s">
        <v>13</v>
      </c>
      <c r="AD11" s="14" t="s">
        <v>14</v>
      </c>
      <c r="AE11" s="14" t="s">
        <v>15</v>
      </c>
      <c r="AF11" s="14" t="s">
        <v>30</v>
      </c>
      <c r="AG11" s="15" t="s">
        <v>31</v>
      </c>
      <c r="AH11" s="15" t="s">
        <v>75</v>
      </c>
      <c r="AJ11" s="13"/>
      <c r="AK11" s="14" t="s">
        <v>27</v>
      </c>
      <c r="AL11" s="14" t="s">
        <v>10</v>
      </c>
      <c r="AM11" s="14" t="s">
        <v>8</v>
      </c>
      <c r="AN11" s="14" t="s">
        <v>11</v>
      </c>
      <c r="AO11" s="14" t="s">
        <v>12</v>
      </c>
      <c r="AP11" s="14" t="s">
        <v>13</v>
      </c>
      <c r="AQ11" s="14" t="s">
        <v>14</v>
      </c>
      <c r="AR11" s="14" t="s">
        <v>15</v>
      </c>
      <c r="AS11" s="14" t="s">
        <v>30</v>
      </c>
      <c r="AT11" s="15" t="s">
        <v>31</v>
      </c>
      <c r="AU11" s="15" t="s">
        <v>75</v>
      </c>
    </row>
    <row r="12" spans="1:47" s="3" customFormat="1">
      <c r="A12" s="10">
        <v>1995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16"/>
      <c r="R12" s="2"/>
      <c r="S12" s="2"/>
      <c r="T12" s="2"/>
      <c r="U12" s="41"/>
      <c r="W12" s="10">
        <v>1995</v>
      </c>
      <c r="X12" s="2"/>
      <c r="Y12" s="2"/>
      <c r="Z12" s="2"/>
      <c r="AA12" s="2"/>
      <c r="AB12" s="2"/>
      <c r="AC12" s="2"/>
      <c r="AD12" s="2"/>
      <c r="AE12" s="2"/>
      <c r="AF12" s="2"/>
      <c r="AG12" s="16"/>
      <c r="AH12" s="16"/>
      <c r="AJ12" s="10">
        <v>1995</v>
      </c>
      <c r="AK12" s="2"/>
      <c r="AL12" s="2"/>
      <c r="AM12" s="2"/>
      <c r="AN12" s="2"/>
      <c r="AO12" s="2"/>
      <c r="AP12" s="2"/>
      <c r="AQ12" s="2"/>
      <c r="AR12" s="2"/>
      <c r="AS12" s="2"/>
      <c r="AT12" s="16"/>
      <c r="AU12" s="16"/>
    </row>
    <row r="13" spans="1:47" s="3" customFormat="1">
      <c r="A13" s="10">
        <v>1996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16"/>
      <c r="R13" s="2"/>
      <c r="S13" s="2"/>
      <c r="T13" s="2"/>
      <c r="U13" s="41"/>
      <c r="W13" s="10">
        <v>1996</v>
      </c>
      <c r="X13" s="2"/>
      <c r="Y13" s="2"/>
      <c r="Z13" s="2"/>
      <c r="AA13" s="2"/>
      <c r="AB13" s="2"/>
      <c r="AC13" s="2"/>
      <c r="AD13" s="2"/>
      <c r="AE13" s="2"/>
      <c r="AF13" s="2"/>
      <c r="AG13" s="16"/>
      <c r="AH13" s="16"/>
      <c r="AJ13" s="10">
        <v>1996</v>
      </c>
      <c r="AK13" s="2"/>
      <c r="AL13" s="2"/>
      <c r="AM13" s="2"/>
      <c r="AN13" s="2"/>
      <c r="AO13" s="2"/>
      <c r="AP13" s="2"/>
      <c r="AQ13" s="2"/>
      <c r="AR13" s="2"/>
      <c r="AS13" s="2"/>
      <c r="AT13" s="16"/>
      <c r="AU13" s="16"/>
    </row>
    <row r="14" spans="1:47" s="3" customFormat="1">
      <c r="A14" s="10">
        <v>1997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16"/>
      <c r="R14" s="2"/>
      <c r="S14" s="2"/>
      <c r="T14" s="2"/>
      <c r="U14" s="41"/>
      <c r="W14" s="10">
        <v>1997</v>
      </c>
      <c r="X14" s="2"/>
      <c r="Y14" s="2"/>
      <c r="Z14" s="2"/>
      <c r="AA14" s="2"/>
      <c r="AB14" s="2"/>
      <c r="AC14" s="2"/>
      <c r="AD14" s="2"/>
      <c r="AE14" s="2"/>
      <c r="AF14" s="2"/>
      <c r="AG14" s="16"/>
      <c r="AH14" s="16"/>
      <c r="AJ14" s="10">
        <v>1997</v>
      </c>
      <c r="AK14" s="2"/>
      <c r="AL14" s="2"/>
      <c r="AM14" s="2"/>
      <c r="AN14" s="2"/>
      <c r="AO14" s="2"/>
      <c r="AP14" s="2"/>
      <c r="AQ14" s="2"/>
      <c r="AR14" s="2"/>
      <c r="AS14" s="2"/>
      <c r="AT14" s="16"/>
      <c r="AU14" s="16"/>
    </row>
    <row r="15" spans="1:47" s="3" customFormat="1">
      <c r="A15" s="10">
        <v>1998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6"/>
      <c r="R15" s="2"/>
      <c r="S15" s="2"/>
      <c r="T15" s="2"/>
      <c r="U15" s="41"/>
      <c r="W15" s="10">
        <v>1998</v>
      </c>
      <c r="X15" s="2"/>
      <c r="Y15" s="2"/>
      <c r="Z15" s="2"/>
      <c r="AA15" s="2"/>
      <c r="AB15" s="2"/>
      <c r="AC15" s="2"/>
      <c r="AD15" s="2"/>
      <c r="AE15" s="2"/>
      <c r="AF15" s="2"/>
      <c r="AG15" s="16"/>
      <c r="AH15" s="16"/>
      <c r="AJ15" s="10">
        <v>1998</v>
      </c>
      <c r="AK15" s="2"/>
      <c r="AL15" s="2"/>
      <c r="AM15" s="2"/>
      <c r="AN15" s="2"/>
      <c r="AO15" s="2"/>
      <c r="AP15" s="2"/>
      <c r="AQ15" s="2"/>
      <c r="AR15" s="2"/>
      <c r="AS15" s="2"/>
      <c r="AT15" s="16"/>
      <c r="AU15" s="16"/>
    </row>
    <row r="16" spans="1:47" s="3" customFormat="1">
      <c r="A16" s="10">
        <v>1999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16"/>
      <c r="R16" s="2"/>
      <c r="S16" s="2"/>
      <c r="T16" s="2"/>
      <c r="U16" s="41"/>
      <c r="W16" s="10">
        <v>1999</v>
      </c>
      <c r="X16" s="2"/>
      <c r="Y16" s="2"/>
      <c r="Z16" s="2"/>
      <c r="AA16" s="2"/>
      <c r="AB16" s="2"/>
      <c r="AC16" s="2"/>
      <c r="AD16" s="2"/>
      <c r="AE16" s="2"/>
      <c r="AF16" s="2"/>
      <c r="AG16" s="16"/>
      <c r="AH16" s="16"/>
      <c r="AJ16" s="10">
        <v>1999</v>
      </c>
      <c r="AK16" s="2"/>
      <c r="AL16" s="2"/>
      <c r="AM16" s="2"/>
      <c r="AN16" s="2"/>
      <c r="AO16" s="2"/>
      <c r="AP16" s="2"/>
      <c r="AQ16" s="2"/>
      <c r="AR16" s="2"/>
      <c r="AS16" s="2"/>
      <c r="AT16" s="16"/>
      <c r="AU16" s="16"/>
    </row>
    <row r="17" spans="1:47" s="3" customFormat="1">
      <c r="A17" s="10">
        <v>2000</v>
      </c>
      <c r="B17" s="25">
        <v>11.069061264287164</v>
      </c>
      <c r="C17" s="25">
        <v>9.5955208631262963</v>
      </c>
      <c r="D17" s="39"/>
      <c r="E17" s="39"/>
      <c r="F17" s="25">
        <v>10.588414547151737</v>
      </c>
      <c r="G17" s="25">
        <v>8.7446632308981052</v>
      </c>
      <c r="H17" s="25">
        <v>7.3688384139185743</v>
      </c>
      <c r="I17" s="25">
        <v>7.2427283688561355</v>
      </c>
      <c r="J17" s="39"/>
      <c r="K17" s="39"/>
      <c r="L17" s="39"/>
      <c r="M17" s="39"/>
      <c r="N17" s="39"/>
      <c r="O17" s="2"/>
      <c r="P17" s="39"/>
      <c r="Q17" s="16"/>
      <c r="R17" s="25">
        <v>18.713416605949643</v>
      </c>
      <c r="S17" s="25">
        <v>12.848884016754058</v>
      </c>
      <c r="T17" s="39"/>
      <c r="U17" s="41"/>
      <c r="W17" s="10">
        <v>2000</v>
      </c>
      <c r="X17" s="25">
        <v>9.0341897666278648</v>
      </c>
      <c r="Y17" s="39"/>
      <c r="Z17" s="25">
        <v>9.4442845578708283</v>
      </c>
      <c r="AA17" s="25">
        <v>13.570659903617342</v>
      </c>
      <c r="AB17" s="39"/>
      <c r="AC17" s="25">
        <v>13.806951594374549</v>
      </c>
      <c r="AD17" s="39"/>
      <c r="AE17" s="39"/>
      <c r="AF17" s="39"/>
      <c r="AG17" s="41"/>
      <c r="AH17" s="16"/>
      <c r="AJ17" s="10">
        <v>2000</v>
      </c>
      <c r="AK17" s="25">
        <f t="shared" ref="AK17:AK42" si="0">$AJ$7/X17</f>
        <v>3.5033578901468876</v>
      </c>
      <c r="AL17" s="39"/>
      <c r="AM17" s="25">
        <f t="shared" ref="AM17:AM41" si="1">$AJ$7/Z17</f>
        <v>3.3512332041735249</v>
      </c>
      <c r="AN17" s="25">
        <v>2.3322373580052287</v>
      </c>
      <c r="AO17" s="39"/>
      <c r="AP17" s="25">
        <f t="shared" ref="AP17:AP37" si="2">$AJ$7/AC17</f>
        <v>2.2923235287429669</v>
      </c>
      <c r="AQ17" s="39"/>
      <c r="AR17" s="39"/>
      <c r="AS17" s="39"/>
      <c r="AT17" s="41"/>
      <c r="AU17" s="16"/>
    </row>
    <row r="18" spans="1:47" s="3" customFormat="1">
      <c r="A18" s="10">
        <v>2001</v>
      </c>
      <c r="B18" s="25">
        <v>11.118941981271213</v>
      </c>
      <c r="C18" s="25">
        <v>9.5204697292382292</v>
      </c>
      <c r="D18" s="39"/>
      <c r="E18" s="39"/>
      <c r="F18" s="25">
        <v>10.532455574931927</v>
      </c>
      <c r="G18" s="25">
        <v>8.7446632308981052</v>
      </c>
      <c r="H18" s="25">
        <v>7.2618576007083746</v>
      </c>
      <c r="I18" s="25">
        <v>7.0029076185281838</v>
      </c>
      <c r="J18" s="39"/>
      <c r="K18" s="39"/>
      <c r="L18" s="39"/>
      <c r="M18" s="39"/>
      <c r="N18" s="39"/>
      <c r="O18" s="2"/>
      <c r="P18" s="39"/>
      <c r="Q18" s="16"/>
      <c r="R18" s="25">
        <v>5.6445495888315138</v>
      </c>
      <c r="S18" s="25">
        <v>12.722844976790125</v>
      </c>
      <c r="T18" s="39"/>
      <c r="U18" s="17"/>
      <c r="W18" s="10">
        <v>2001</v>
      </c>
      <c r="X18" s="25">
        <v>8.9936614624341384</v>
      </c>
      <c r="Y18" s="39"/>
      <c r="Z18" s="25">
        <v>9.4944620737834278</v>
      </c>
      <c r="AA18" s="25">
        <v>13.770581233959376</v>
      </c>
      <c r="AB18" s="39"/>
      <c r="AC18" s="25">
        <v>14.279782834121866</v>
      </c>
      <c r="AD18" s="39"/>
      <c r="AE18" s="39"/>
      <c r="AF18" s="39"/>
      <c r="AG18" s="41"/>
      <c r="AH18" s="16"/>
      <c r="AJ18" s="10">
        <v>2001</v>
      </c>
      <c r="AK18" s="25">
        <f t="shared" si="0"/>
        <v>3.5191451370723388</v>
      </c>
      <c r="AL18" s="39"/>
      <c r="AM18" s="25">
        <f t="shared" si="1"/>
        <v>3.3335221894659544</v>
      </c>
      <c r="AN18" s="25">
        <v>2.2983779306242003</v>
      </c>
      <c r="AO18" s="39"/>
      <c r="AP18" s="25">
        <f t="shared" si="2"/>
        <v>2.2164202612641701</v>
      </c>
      <c r="AQ18" s="39"/>
      <c r="AR18" s="39"/>
      <c r="AS18" s="39"/>
      <c r="AT18" s="41"/>
      <c r="AU18" s="16"/>
    </row>
    <row r="19" spans="1:47">
      <c r="A19" s="10">
        <v>2002</v>
      </c>
      <c r="B19" s="25">
        <v>11.169253863455589</v>
      </c>
      <c r="C19" s="25">
        <v>9.3736815913343232</v>
      </c>
      <c r="D19" s="25">
        <v>11.168621251650936</v>
      </c>
      <c r="E19" s="25">
        <v>9.3305751776277397</v>
      </c>
      <c r="F19" s="25">
        <v>10.471830026676423</v>
      </c>
      <c r="G19" s="25">
        <v>8.6222886665947804</v>
      </c>
      <c r="H19" s="25">
        <v>7.154876787498174</v>
      </c>
      <c r="I19" s="25">
        <v>6.7360933436320902</v>
      </c>
      <c r="J19" s="25">
        <v>9.11</v>
      </c>
      <c r="K19" s="25" t="e">
        <v>#N/A</v>
      </c>
      <c r="L19" s="25"/>
      <c r="M19" s="25"/>
      <c r="N19" s="25"/>
      <c r="O19" s="25"/>
      <c r="P19" s="25">
        <v>10.800782901701789</v>
      </c>
      <c r="Q19" s="17"/>
      <c r="R19" s="25">
        <v>13.465453971820303</v>
      </c>
      <c r="S19" s="25">
        <v>12.722844976790125</v>
      </c>
      <c r="T19" s="25"/>
      <c r="U19" s="17"/>
      <c r="W19" s="10">
        <v>2002</v>
      </c>
      <c r="X19" s="25">
        <v>8.9531495319653871</v>
      </c>
      <c r="Y19" s="25">
        <v>8.9536566552669239</v>
      </c>
      <c r="Z19" s="25">
        <v>9.5494292540325212</v>
      </c>
      <c r="AA19" s="25">
        <v>13.976481072983889</v>
      </c>
      <c r="AB19" s="25" t="e">
        <v>#N/A</v>
      </c>
      <c r="AC19" s="25">
        <v>14.845399981657643</v>
      </c>
      <c r="AD19" s="25">
        <v>10.976948408342482</v>
      </c>
      <c r="AE19" s="25" t="e">
        <v>#N/A</v>
      </c>
      <c r="AF19" s="25"/>
      <c r="AG19" s="17"/>
      <c r="AH19" s="17"/>
      <c r="AJ19" s="10">
        <v>2002</v>
      </c>
      <c r="AK19" s="25">
        <f t="shared" si="0"/>
        <v>3.5350688477836938</v>
      </c>
      <c r="AL19" s="25">
        <f t="shared" ref="AL19:AL42" si="3">$AJ$7/Y19</f>
        <v>3.5348686261475208</v>
      </c>
      <c r="AM19" s="25">
        <f t="shared" si="1"/>
        <v>3.3143342034430878</v>
      </c>
      <c r="AN19" s="25">
        <v>2.2645185032431718</v>
      </c>
      <c r="AO19" s="25" t="e">
        <f t="shared" ref="AO19:AO29" si="4">$AJ$7/AB19</f>
        <v>#N/A</v>
      </c>
      <c r="AP19" s="25">
        <f t="shared" si="2"/>
        <v>2.1319735432595563</v>
      </c>
      <c r="AQ19" s="25">
        <f t="shared" ref="AQ19:AQ32" si="5">$AJ$7/AD19</f>
        <v>2.8833149999999996</v>
      </c>
      <c r="AR19" s="25" t="e">
        <f t="shared" ref="AR19:AR32" si="6">$AJ$7/AE19</f>
        <v>#N/A</v>
      </c>
      <c r="AS19" s="25"/>
      <c r="AT19" s="17"/>
      <c r="AU19" s="17"/>
    </row>
    <row r="20" spans="1:47">
      <c r="A20" s="10">
        <v>2003</v>
      </c>
      <c r="B20" s="25">
        <v>11.069061264287164</v>
      </c>
      <c r="C20" s="25">
        <v>9.2311542770550812</v>
      </c>
      <c r="D20" s="25" t="e">
        <v>#N/A</v>
      </c>
      <c r="E20" s="25" t="e">
        <v>#N/A</v>
      </c>
      <c r="F20" s="25">
        <v>10.269684358133775</v>
      </c>
      <c r="G20" s="25">
        <v>8.5000482619070414</v>
      </c>
      <c r="H20" s="25">
        <v>7.0821298345152375</v>
      </c>
      <c r="I20" s="25">
        <v>6.6936707456745612</v>
      </c>
      <c r="J20" s="25" t="e">
        <v>#N/A</v>
      </c>
      <c r="K20" s="25">
        <v>9.9276076755640794</v>
      </c>
      <c r="L20" s="25"/>
      <c r="M20" s="25"/>
      <c r="N20" s="25"/>
      <c r="O20" s="25"/>
      <c r="P20" s="25">
        <v>10.676685158377955</v>
      </c>
      <c r="Q20" s="17"/>
      <c r="R20" s="25">
        <v>13.182345410520128</v>
      </c>
      <c r="S20" s="25">
        <v>12.47104948960288</v>
      </c>
      <c r="T20" s="25"/>
      <c r="U20" s="17"/>
      <c r="W20" s="10">
        <v>2003</v>
      </c>
      <c r="X20" s="25">
        <v>9.0341897666278648</v>
      </c>
      <c r="Y20" s="25" t="e">
        <v>#N/A</v>
      </c>
      <c r="Z20" s="25">
        <v>9.7373976173667103</v>
      </c>
      <c r="AA20" s="25">
        <v>14.120046135364994</v>
      </c>
      <c r="AB20" s="25" t="e">
        <v>#N/A</v>
      </c>
      <c r="AC20" s="25">
        <v>14.939485941195992</v>
      </c>
      <c r="AD20" s="25" t="e">
        <v>#N/A</v>
      </c>
      <c r="AE20" s="25">
        <v>10.072920210791677</v>
      </c>
      <c r="AF20" s="25"/>
      <c r="AG20" s="17"/>
      <c r="AH20" s="17"/>
      <c r="AJ20" s="10">
        <v>2003</v>
      </c>
      <c r="AK20" s="25">
        <f t="shared" si="0"/>
        <v>3.5033578901468876</v>
      </c>
      <c r="AL20" s="25" t="e">
        <f t="shared" si="3"/>
        <v>#N/A</v>
      </c>
      <c r="AM20" s="25">
        <f t="shared" si="1"/>
        <v>3.2503550993493397</v>
      </c>
      <c r="AN20" s="25">
        <v>2.2414940926240723</v>
      </c>
      <c r="AO20" s="25" t="e">
        <f t="shared" si="4"/>
        <v>#N/A</v>
      </c>
      <c r="AP20" s="25">
        <f t="shared" si="2"/>
        <v>2.1185467910059987</v>
      </c>
      <c r="AQ20" s="25" t="e">
        <f t="shared" si="5"/>
        <v>#N/A</v>
      </c>
      <c r="AR20" s="25">
        <f t="shared" si="6"/>
        <v>3.142087829316031</v>
      </c>
      <c r="AS20" s="25"/>
      <c r="AT20" s="17"/>
      <c r="AU20" s="17"/>
    </row>
    <row r="21" spans="1:47">
      <c r="A21" s="10">
        <v>2004</v>
      </c>
      <c r="B21" s="25">
        <v>11.220002444182054</v>
      </c>
      <c r="C21" s="25">
        <v>9.3018968433361859</v>
      </c>
      <c r="D21" s="25" t="e">
        <v>#N/A</v>
      </c>
      <c r="E21" s="25" t="e">
        <v>#N/A</v>
      </c>
      <c r="F21" s="25">
        <v>10.162844312741864</v>
      </c>
      <c r="G21" s="25">
        <v>8.3779437821942135</v>
      </c>
      <c r="H21" s="25">
        <v>6.9922659514186689</v>
      </c>
      <c r="I21" s="25">
        <v>6.5696822727428978</v>
      </c>
      <c r="J21" s="25" t="e">
        <v>#N/A</v>
      </c>
      <c r="K21" s="25">
        <v>9.3409077349565894</v>
      </c>
      <c r="L21" s="25"/>
      <c r="M21" s="25"/>
      <c r="N21" s="25"/>
      <c r="O21" s="25"/>
      <c r="P21" s="25">
        <v>10.548308182525716</v>
      </c>
      <c r="Q21" s="17"/>
      <c r="R21" s="25">
        <v>13.322462258193918</v>
      </c>
      <c r="S21" s="25">
        <v>12.345294781510015</v>
      </c>
      <c r="T21" s="25"/>
      <c r="U21" s="17"/>
      <c r="W21" s="10">
        <v>2004</v>
      </c>
      <c r="X21" s="25">
        <v>8.9126540299332415</v>
      </c>
      <c r="Y21" s="25" t="e">
        <v>#N/A</v>
      </c>
      <c r="Z21" s="25">
        <v>9.8397650227331592</v>
      </c>
      <c r="AA21" s="25">
        <v>14.301515516541656</v>
      </c>
      <c r="AB21" s="25" t="e">
        <v>#N/A</v>
      </c>
      <c r="AC21" s="25">
        <v>15.22143626563072</v>
      </c>
      <c r="AD21" s="25" t="e">
        <v>#N/A</v>
      </c>
      <c r="AE21" s="25">
        <v>10.705597661110474</v>
      </c>
      <c r="AF21" s="25"/>
      <c r="AG21" s="17"/>
      <c r="AH21" s="17"/>
      <c r="AJ21" s="10">
        <v>2004</v>
      </c>
      <c r="AK21" s="25">
        <f t="shared" si="0"/>
        <v>3.5511307735836199</v>
      </c>
      <c r="AL21" s="25" t="e">
        <f t="shared" si="3"/>
        <v>#N/A</v>
      </c>
      <c r="AM21" s="25">
        <f t="shared" si="1"/>
        <v>3.2165402249827997</v>
      </c>
      <c r="AN21" s="25">
        <v>2.2130521736240087</v>
      </c>
      <c r="AO21" s="25" t="e">
        <f t="shared" si="4"/>
        <v>#N/A</v>
      </c>
      <c r="AP21" s="25">
        <f t="shared" si="2"/>
        <v>2.0793044393231273</v>
      </c>
      <c r="AQ21" s="25" t="e">
        <f t="shared" si="5"/>
        <v>#N/A</v>
      </c>
      <c r="AR21" s="25">
        <f t="shared" si="6"/>
        <v>2.9563972981137603</v>
      </c>
      <c r="AS21" s="25"/>
      <c r="AT21" s="17"/>
      <c r="AU21" s="17"/>
    </row>
    <row r="22" spans="1:47">
      <c r="A22" s="10">
        <v>2005</v>
      </c>
      <c r="B22" s="25">
        <v>10.825937856174114</v>
      </c>
      <c r="C22" s="25">
        <v>9.0927074636212399</v>
      </c>
      <c r="D22" s="25" t="e">
        <v>#N/A</v>
      </c>
      <c r="E22" s="25" t="e">
        <v>#N/A</v>
      </c>
      <c r="F22" s="25">
        <v>10.0067369534999</v>
      </c>
      <c r="G22" s="25">
        <v>8.2559770398959955</v>
      </c>
      <c r="H22" s="25">
        <v>6.9494736261345906</v>
      </c>
      <c r="I22" s="25">
        <v>6.5294104780497726</v>
      </c>
      <c r="J22" s="25" t="e">
        <v>#N/A</v>
      </c>
      <c r="K22" s="25">
        <v>9.1598092935377444</v>
      </c>
      <c r="L22" s="25"/>
      <c r="M22" s="25"/>
      <c r="N22" s="25"/>
      <c r="O22" s="25"/>
      <c r="P22" s="25">
        <v>10.291554230821237</v>
      </c>
      <c r="Q22" s="17">
        <v>9.8850271406224781</v>
      </c>
      <c r="R22" s="25">
        <v>12.977376216559531</v>
      </c>
      <c r="S22" s="25">
        <v>12.094075906523097</v>
      </c>
      <c r="T22" s="25"/>
      <c r="U22" s="17">
        <v>12.202399611201519</v>
      </c>
      <c r="W22" s="10">
        <v>2005</v>
      </c>
      <c r="X22" s="25">
        <v>9.2370750071292207</v>
      </c>
      <c r="Y22" s="25" t="e">
        <v>#N/A</v>
      </c>
      <c r="Z22" s="25">
        <v>9.9932675820987349</v>
      </c>
      <c r="AA22" s="25">
        <v>14.389579035732179</v>
      </c>
      <c r="AB22" s="25">
        <v>10.116310109969291</v>
      </c>
      <c r="AC22" s="25">
        <v>15.315318333282113</v>
      </c>
      <c r="AD22" s="25" t="e">
        <v>#N/A</v>
      </c>
      <c r="AE22" s="25">
        <v>10.917257859347586</v>
      </c>
      <c r="AF22" s="25"/>
      <c r="AG22" s="17"/>
      <c r="AH22" s="17"/>
      <c r="AJ22" s="10">
        <v>2005</v>
      </c>
      <c r="AK22" s="25">
        <f t="shared" si="0"/>
        <v>3.4264093314791069</v>
      </c>
      <c r="AL22" s="25" t="e">
        <f t="shared" si="3"/>
        <v>#N/A</v>
      </c>
      <c r="AM22" s="25">
        <f t="shared" si="1"/>
        <v>3.1671322457827178</v>
      </c>
      <c r="AN22" s="25">
        <v>2.1995084026715981</v>
      </c>
      <c r="AO22" s="25">
        <f t="shared" si="4"/>
        <v>3.1286110900070141</v>
      </c>
      <c r="AP22" s="25">
        <f t="shared" si="2"/>
        <v>2.0665584163027528</v>
      </c>
      <c r="AQ22" s="25" t="e">
        <f t="shared" si="5"/>
        <v>#N/A</v>
      </c>
      <c r="AR22" s="25">
        <f t="shared" si="6"/>
        <v>2.899079641404696</v>
      </c>
      <c r="AS22" s="25"/>
      <c r="AT22" s="17"/>
      <c r="AU22" s="17"/>
    </row>
    <row r="23" spans="1:47">
      <c r="A23" s="10">
        <v>2006</v>
      </c>
      <c r="B23" s="25">
        <v>10.638668534043758</v>
      </c>
      <c r="C23" s="25">
        <v>9.1614316803702884</v>
      </c>
      <c r="D23" s="25" t="e">
        <v>#N/A</v>
      </c>
      <c r="E23" s="25" t="e">
        <v>#N/A</v>
      </c>
      <c r="F23" s="25">
        <v>10.048484502850915</v>
      </c>
      <c r="G23" s="25">
        <v>8.3779437821942135</v>
      </c>
      <c r="H23" s="25">
        <v>6.902402068322103</v>
      </c>
      <c r="I23" s="25">
        <v>6.3733446867699861</v>
      </c>
      <c r="J23" s="25">
        <v>8.06</v>
      </c>
      <c r="K23" s="25">
        <v>9.0947680368728072</v>
      </c>
      <c r="L23" s="25">
        <v>6.5</v>
      </c>
      <c r="M23" s="25"/>
      <c r="N23" s="25"/>
      <c r="O23" s="25"/>
      <c r="P23" s="25">
        <v>9.8550725129236216</v>
      </c>
      <c r="Q23" s="17">
        <v>9.5426885383498377</v>
      </c>
      <c r="R23" s="25">
        <v>12.713382816577569</v>
      </c>
      <c r="S23" s="25">
        <v>11.968613578607204</v>
      </c>
      <c r="T23" s="25"/>
      <c r="U23" s="17">
        <v>11.340313107178634</v>
      </c>
      <c r="W23" s="10">
        <v>2006</v>
      </c>
      <c r="X23" s="25">
        <v>9.3996724947299395</v>
      </c>
      <c r="Y23" s="25" t="e">
        <v>#N/A</v>
      </c>
      <c r="Z23" s="25">
        <v>9.9517494376020998</v>
      </c>
      <c r="AA23" s="25">
        <v>14.487710076893404</v>
      </c>
      <c r="AB23" s="25">
        <v>10.479227064587024</v>
      </c>
      <c r="AC23" s="25">
        <v>15.690348618298259</v>
      </c>
      <c r="AD23" s="25">
        <v>12.406947890818858</v>
      </c>
      <c r="AE23" s="25">
        <v>10.995332656596762</v>
      </c>
      <c r="AF23" s="25">
        <v>15.273644675835989</v>
      </c>
      <c r="AG23" s="17"/>
      <c r="AH23" s="17"/>
      <c r="AJ23" s="10">
        <v>2006</v>
      </c>
      <c r="AK23" s="25">
        <f t="shared" si="0"/>
        <v>3.3671385910248492</v>
      </c>
      <c r="AL23" s="25" t="e">
        <f t="shared" si="3"/>
        <v>#N/A</v>
      </c>
      <c r="AM23" s="25">
        <f t="shared" si="1"/>
        <v>3.1803453451523143</v>
      </c>
      <c r="AN23" s="25">
        <v>2.1846102546239456</v>
      </c>
      <c r="AO23" s="25">
        <f t="shared" si="4"/>
        <v>3.0202609223877235</v>
      </c>
      <c r="AP23" s="25">
        <f t="shared" si="2"/>
        <v>2.0171635933627003</v>
      </c>
      <c r="AQ23" s="25">
        <f t="shared" si="5"/>
        <v>2.5509900000000001</v>
      </c>
      <c r="AR23" s="25">
        <f t="shared" si="6"/>
        <v>2.8784940836702431</v>
      </c>
      <c r="AS23" s="25">
        <f t="shared" ref="AS23:AS38" si="7">$AJ$7/AF23</f>
        <v>2.072196955718931</v>
      </c>
      <c r="AT23" s="17"/>
      <c r="AU23" s="17"/>
    </row>
    <row r="24" spans="1:47">
      <c r="A24" s="10">
        <v>2007</v>
      </c>
      <c r="B24" s="25">
        <v>10.369094994276363</v>
      </c>
      <c r="C24" s="25">
        <v>8.8597371037219279</v>
      </c>
      <c r="D24" s="25" t="e">
        <v>#N/A</v>
      </c>
      <c r="E24" s="25" t="e">
        <v>#N/A</v>
      </c>
      <c r="F24" s="25">
        <v>9.6796135071102913</v>
      </c>
      <c r="G24" s="25">
        <v>8.0124642642620572</v>
      </c>
      <c r="H24" s="25">
        <v>6.791142022583494</v>
      </c>
      <c r="I24" s="25">
        <v>6.2981931907843691</v>
      </c>
      <c r="J24" s="25" t="e">
        <v>#N/A</v>
      </c>
      <c r="K24" s="25">
        <v>8.8431911318917109</v>
      </c>
      <c r="L24" s="25" t="e">
        <v>#N/A</v>
      </c>
      <c r="M24" s="25"/>
      <c r="N24" s="25"/>
      <c r="O24" s="25"/>
      <c r="P24" s="25">
        <v>9.688182444315709</v>
      </c>
      <c r="Q24" s="17">
        <v>9.3715192372135174</v>
      </c>
      <c r="R24" s="25">
        <v>12.585201023590258</v>
      </c>
      <c r="S24" s="25">
        <v>11.592826442028358</v>
      </c>
      <c r="T24" s="25"/>
      <c r="U24" s="17">
        <v>11.177715477588116</v>
      </c>
      <c r="W24" s="10">
        <v>2007</v>
      </c>
      <c r="X24" s="25">
        <v>9.6440431932776196</v>
      </c>
      <c r="Y24" s="25" t="e">
        <v>#N/A</v>
      </c>
      <c r="Z24" s="25">
        <v>10.330990997372327</v>
      </c>
      <c r="AA24" s="25">
        <v>14.725063865172693</v>
      </c>
      <c r="AB24" s="25">
        <v>10.67062847215939</v>
      </c>
      <c r="AC24" s="25">
        <v>15.877569482359135</v>
      </c>
      <c r="AD24" s="25" t="e">
        <v>#N/A</v>
      </c>
      <c r="AE24" s="25">
        <v>11.308135096092656</v>
      </c>
      <c r="AF24" s="25" t="e">
        <v>#N/A</v>
      </c>
      <c r="AG24" s="17"/>
      <c r="AH24" s="17"/>
      <c r="AJ24" s="10">
        <v>2007</v>
      </c>
      <c r="AK24" s="25">
        <f t="shared" si="0"/>
        <v>3.2818185656884689</v>
      </c>
      <c r="AL24" s="25" t="e">
        <f t="shared" si="3"/>
        <v>#N/A</v>
      </c>
      <c r="AM24" s="25">
        <f t="shared" si="1"/>
        <v>3.0635976750004072</v>
      </c>
      <c r="AN24" s="25">
        <v>2.1493964501476754</v>
      </c>
      <c r="AO24" s="25">
        <f t="shared" si="4"/>
        <v>2.9660858385780782</v>
      </c>
      <c r="AP24" s="25">
        <f t="shared" si="2"/>
        <v>1.9933781448832526</v>
      </c>
      <c r="AQ24" s="25" t="e">
        <f t="shared" si="5"/>
        <v>#N/A</v>
      </c>
      <c r="AR24" s="25">
        <f t="shared" si="6"/>
        <v>2.7988699932437267</v>
      </c>
      <c r="AS24" s="25" t="e">
        <f t="shared" si="7"/>
        <v>#N/A</v>
      </c>
      <c r="AT24" s="17"/>
      <c r="AU24" s="17"/>
    </row>
    <row r="25" spans="1:47">
      <c r="A25" s="10">
        <v>2008</v>
      </c>
      <c r="B25" s="25">
        <v>10.154228958505952</v>
      </c>
      <c r="C25" s="25">
        <v>8.7633473687934611</v>
      </c>
      <c r="D25" s="25">
        <v>10.09841677364142</v>
      </c>
      <c r="E25" s="25">
        <v>8.5496632898743794</v>
      </c>
      <c r="F25" s="25">
        <v>9.2433656383566518</v>
      </c>
      <c r="G25" s="25">
        <v>7.8909221089179971</v>
      </c>
      <c r="H25" s="25">
        <v>6.5729011636346852</v>
      </c>
      <c r="I25" s="25">
        <v>6.015200976508015</v>
      </c>
      <c r="J25" s="25">
        <v>7.9279999999999999</v>
      </c>
      <c r="K25" s="25">
        <v>8.4817292058446636</v>
      </c>
      <c r="L25" s="25" t="e">
        <v>#N/A</v>
      </c>
      <c r="M25" s="25">
        <v>9.5558726820005049</v>
      </c>
      <c r="N25" s="25">
        <v>7.9429939071466151</v>
      </c>
      <c r="O25" s="25"/>
      <c r="P25" s="25">
        <v>9.5170131431793905</v>
      </c>
      <c r="Q25" s="17">
        <v>9.2003499360771972</v>
      </c>
      <c r="R25" s="25">
        <v>12.215069417872876</v>
      </c>
      <c r="S25" s="25">
        <v>10.844042251466002</v>
      </c>
      <c r="T25" s="25">
        <v>11.94881964614336</v>
      </c>
      <c r="U25" s="17">
        <v>10.869242444219436</v>
      </c>
      <c r="W25" s="10">
        <v>2008</v>
      </c>
      <c r="X25" s="25">
        <v>9.8481135700837648</v>
      </c>
      <c r="Y25" s="25">
        <v>9.9025423728813564</v>
      </c>
      <c r="Z25" s="25">
        <v>10.818570195366487</v>
      </c>
      <c r="AA25" s="25">
        <v>15.213982001321007</v>
      </c>
      <c r="AB25" s="25">
        <v>10.869151792571659</v>
      </c>
      <c r="AC25" s="25">
        <v>16.624548438288869</v>
      </c>
      <c r="AD25" s="25">
        <v>12.613521695257315</v>
      </c>
      <c r="AE25" s="25">
        <v>11.790048653179252</v>
      </c>
      <c r="AF25" s="25" t="e">
        <v>#N/A</v>
      </c>
      <c r="AG25" s="17">
        <v>10.464768977966875</v>
      </c>
      <c r="AH25" s="17"/>
      <c r="AJ25" s="10">
        <v>2008</v>
      </c>
      <c r="AK25" s="25">
        <f t="shared" si="0"/>
        <v>3.2138134653671337</v>
      </c>
      <c r="AL25" s="25">
        <f t="shared" si="3"/>
        <v>3.1961489088575092</v>
      </c>
      <c r="AM25" s="25">
        <f t="shared" si="1"/>
        <v>2.9255252245398804</v>
      </c>
      <c r="AN25" s="25">
        <v>2.0803232182903777</v>
      </c>
      <c r="AO25" s="25">
        <f t="shared" si="4"/>
        <v>2.9119107547684324</v>
      </c>
      <c r="AP25" s="25">
        <f t="shared" si="2"/>
        <v>1.9038111090647867</v>
      </c>
      <c r="AQ25" s="25">
        <f t="shared" si="5"/>
        <v>2.5092120000000002</v>
      </c>
      <c r="AR25" s="25">
        <f t="shared" si="6"/>
        <v>2.6844672936498357</v>
      </c>
      <c r="AS25" s="25" t="e">
        <f t="shared" si="7"/>
        <v>#N/A</v>
      </c>
      <c r="AT25" s="17">
        <f t="shared" ref="AT25:AT33" si="8">$AJ$7/AG25</f>
        <v>3.0244337038531595</v>
      </c>
      <c r="AU25" s="17"/>
    </row>
    <row r="26" spans="1:47">
      <c r="A26" s="10">
        <v>2009</v>
      </c>
      <c r="B26" s="25">
        <v>9.4099719004858748</v>
      </c>
      <c r="C26" s="25">
        <v>8.3099680020628313</v>
      </c>
      <c r="D26" s="26" t="e">
        <v>#N/A</v>
      </c>
      <c r="E26" s="26" t="e">
        <v>#N/A</v>
      </c>
      <c r="F26" s="25">
        <v>8.8837942883740411</v>
      </c>
      <c r="G26" s="25">
        <v>7.5271770044742103</v>
      </c>
      <c r="H26" s="27">
        <v>6.2348417938904541</v>
      </c>
      <c r="I26" s="25">
        <v>5.5218626079742625</v>
      </c>
      <c r="J26" s="27" t="e">
        <v>#N/A</v>
      </c>
      <c r="K26" s="25">
        <v>7.87934008075226</v>
      </c>
      <c r="L26" s="25">
        <v>6</v>
      </c>
      <c r="M26" s="25">
        <v>9.4338446549114501</v>
      </c>
      <c r="N26" s="25">
        <v>7.7551135320347351</v>
      </c>
      <c r="O26" s="25"/>
      <c r="P26" s="27">
        <v>9.3544023070998854</v>
      </c>
      <c r="Q26" s="17">
        <v>8.9863883096567978</v>
      </c>
      <c r="R26" s="25">
        <v>11.69735248684084</v>
      </c>
      <c r="S26" s="25">
        <v>10.347013366272472</v>
      </c>
      <c r="T26" s="25">
        <v>11.921834367813831</v>
      </c>
      <c r="U26" s="17">
        <v>10.835570331416617</v>
      </c>
      <c r="W26" s="10">
        <v>2009</v>
      </c>
      <c r="X26" s="25">
        <v>10.627024294816076</v>
      </c>
      <c r="Y26" s="26" t="e">
        <v>#N/A</v>
      </c>
      <c r="Z26" s="25">
        <v>11.256451551435296</v>
      </c>
      <c r="AA26" s="27">
        <v>16.038899350740607</v>
      </c>
      <c r="AB26" s="27">
        <v>11.12794112096622</v>
      </c>
      <c r="AC26" s="25">
        <v>18.109831247084536</v>
      </c>
      <c r="AD26" s="25" t="e">
        <v>#N/A</v>
      </c>
      <c r="AE26" s="25">
        <v>12.691418186693213</v>
      </c>
      <c r="AF26" s="25">
        <v>16.573529329098626</v>
      </c>
      <c r="AG26" s="17">
        <v>10.600132147388921</v>
      </c>
      <c r="AH26" s="17"/>
      <c r="AJ26" s="10">
        <v>2009</v>
      </c>
      <c r="AK26" s="25">
        <f t="shared" si="0"/>
        <v>2.9782561065037796</v>
      </c>
      <c r="AL26" s="26" t="e">
        <f t="shared" si="3"/>
        <v>#N/A</v>
      </c>
      <c r="AM26" s="25">
        <f t="shared" si="1"/>
        <v>2.811720892270384</v>
      </c>
      <c r="AN26" s="27">
        <v>1.9733274277663284</v>
      </c>
      <c r="AO26" s="27">
        <f t="shared" si="4"/>
        <v>2.8441919000063764</v>
      </c>
      <c r="AP26" s="25">
        <f t="shared" si="2"/>
        <v>1.747669515423854</v>
      </c>
      <c r="AQ26" s="25" t="e">
        <f t="shared" si="5"/>
        <v>#N/A</v>
      </c>
      <c r="AR26" s="25">
        <f t="shared" si="6"/>
        <v>2.4938111355580901</v>
      </c>
      <c r="AS26" s="25">
        <f t="shared" si="7"/>
        <v>1.9096717042899956</v>
      </c>
      <c r="AT26" s="17">
        <f t="shared" si="8"/>
        <v>2.9858118332794739</v>
      </c>
      <c r="AU26" s="17"/>
    </row>
    <row r="27" spans="1:47">
      <c r="A27" s="10">
        <v>2010</v>
      </c>
      <c r="B27" s="25">
        <v>9.3376575314396142</v>
      </c>
      <c r="C27" s="25">
        <v>8.031837776413024</v>
      </c>
      <c r="D27" s="26" t="e">
        <v>#N/A</v>
      </c>
      <c r="E27" s="26" t="e">
        <v>#N/A</v>
      </c>
      <c r="F27" s="25">
        <v>8.530441106083213</v>
      </c>
      <c r="G27" s="25">
        <v>7.5271770044742103</v>
      </c>
      <c r="H27" s="27">
        <v>6.0037632373564227</v>
      </c>
      <c r="I27" s="25">
        <v>5.4660583994857905</v>
      </c>
      <c r="J27" s="27">
        <v>7.71</v>
      </c>
      <c r="K27" s="25">
        <v>7.4786668837299546</v>
      </c>
      <c r="L27" s="25">
        <v>5.9</v>
      </c>
      <c r="M27" s="25">
        <v>9.0213249616353579</v>
      </c>
      <c r="N27" s="25">
        <v>7.564218705726133</v>
      </c>
      <c r="O27" s="25"/>
      <c r="P27" s="27">
        <v>9.0976483553954051</v>
      </c>
      <c r="Q27" s="17">
        <v>8.7724266832363966</v>
      </c>
      <c r="R27" s="25">
        <v>11.533986619729895</v>
      </c>
      <c r="S27" s="25">
        <v>9.6049024508242038</v>
      </c>
      <c r="T27" s="25">
        <v>11.480281088367933</v>
      </c>
      <c r="U27" s="17">
        <v>10.596318319673747</v>
      </c>
      <c r="W27" s="10">
        <v>2010</v>
      </c>
      <c r="X27" s="25">
        <v>10.709324010149546</v>
      </c>
      <c r="Y27" s="26" t="e">
        <v>#N/A</v>
      </c>
      <c r="Z27" s="25">
        <v>11.722723216351401</v>
      </c>
      <c r="AA27" s="27">
        <v>16.656219781916651</v>
      </c>
      <c r="AB27" s="27">
        <v>11.399354319038565</v>
      </c>
      <c r="AC27" s="25">
        <v>18.294718550648366</v>
      </c>
      <c r="AD27" s="25">
        <v>12.970168612191959</v>
      </c>
      <c r="AE27" s="25">
        <v>13.371367057082425</v>
      </c>
      <c r="AF27" s="25">
        <v>16.897090639211179</v>
      </c>
      <c r="AG27" s="17">
        <v>11.08484623104324</v>
      </c>
      <c r="AH27" s="17"/>
      <c r="AJ27" s="10">
        <v>2010</v>
      </c>
      <c r="AK27" s="25">
        <f t="shared" si="0"/>
        <v>2.9553686087006379</v>
      </c>
      <c r="AL27" s="26" t="e">
        <f t="shared" si="3"/>
        <v>#N/A</v>
      </c>
      <c r="AM27" s="25">
        <f t="shared" si="1"/>
        <v>2.6998846100753364</v>
      </c>
      <c r="AN27" s="27">
        <v>1.9001910646233078</v>
      </c>
      <c r="AO27" s="27">
        <f t="shared" si="4"/>
        <v>2.77647304524432</v>
      </c>
      <c r="AP27" s="25">
        <f t="shared" si="2"/>
        <v>1.7300074834372525</v>
      </c>
      <c r="AQ27" s="25">
        <f t="shared" si="5"/>
        <v>2.4402149999999998</v>
      </c>
      <c r="AR27" s="25">
        <f t="shared" si="6"/>
        <v>2.3669980687005308</v>
      </c>
      <c r="AS27" s="25">
        <f t="shared" si="7"/>
        <v>1.8731035227184851</v>
      </c>
      <c r="AT27" s="17">
        <f t="shared" si="8"/>
        <v>2.8552493503575906</v>
      </c>
      <c r="AU27" s="17"/>
    </row>
    <row r="28" spans="1:47">
      <c r="A28" s="10">
        <v>2011</v>
      </c>
      <c r="B28" s="25">
        <v>9.446531378129146</v>
      </c>
      <c r="C28" s="25">
        <v>8.1133922116101971</v>
      </c>
      <c r="D28" s="30" t="e">
        <v>#N/A</v>
      </c>
      <c r="E28" s="30" t="e">
        <v>#N/A</v>
      </c>
      <c r="F28" s="26" t="e">
        <v>#N/A</v>
      </c>
      <c r="G28" s="26" t="e">
        <v>#N/A</v>
      </c>
      <c r="H28" s="27">
        <v>5.8069185410496544</v>
      </c>
      <c r="I28" s="27">
        <v>5.0875523255956381</v>
      </c>
      <c r="J28" s="27">
        <v>7.54</v>
      </c>
      <c r="K28" s="25">
        <v>7.1558031502840329</v>
      </c>
      <c r="L28" s="25">
        <v>5.8</v>
      </c>
      <c r="M28" s="25">
        <v>8.5482185702357487</v>
      </c>
      <c r="N28" s="25">
        <v>7.3338632641353314</v>
      </c>
      <c r="O28" s="25"/>
      <c r="P28" s="25">
        <v>8.8408944036909247</v>
      </c>
      <c r="Q28" s="17">
        <v>8.4728804062478371</v>
      </c>
      <c r="R28" s="25">
        <v>11.271193351209105</v>
      </c>
      <c r="S28" s="26" t="e">
        <v>#N/A</v>
      </c>
      <c r="T28" s="25">
        <v>10.999274341499538</v>
      </c>
      <c r="U28" s="17">
        <v>10.484119694599595</v>
      </c>
      <c r="W28" s="10">
        <v>2011</v>
      </c>
      <c r="X28" s="25">
        <v>10.585896134481974</v>
      </c>
      <c r="Y28" s="30" t="e">
        <v>#N/A</v>
      </c>
      <c r="Z28" s="26" t="e">
        <v>#N/A</v>
      </c>
      <c r="AA28" s="27">
        <v>17.22083740164264</v>
      </c>
      <c r="AB28" s="25">
        <v>11.802361794964174</v>
      </c>
      <c r="AC28" s="27">
        <v>19.655817493393986</v>
      </c>
      <c r="AD28" s="25">
        <v>13.262599469496021</v>
      </c>
      <c r="AE28" s="25">
        <v>13.974671731436706</v>
      </c>
      <c r="AF28" s="25">
        <v>17.2</v>
      </c>
      <c r="AG28" s="17">
        <v>11.698343833672251</v>
      </c>
      <c r="AH28" s="17"/>
      <c r="AJ28" s="10">
        <v>2011</v>
      </c>
      <c r="AK28" s="25">
        <f t="shared" si="0"/>
        <v>2.9898271811778745</v>
      </c>
      <c r="AL28" s="30" t="e">
        <f t="shared" si="3"/>
        <v>#N/A</v>
      </c>
      <c r="AM28" s="26" t="e">
        <f t="shared" si="1"/>
        <v>#N/A</v>
      </c>
      <c r="AN28" s="27">
        <v>1.8378897182422156</v>
      </c>
      <c r="AO28" s="25">
        <f t="shared" si="4"/>
        <v>2.6816666485774401</v>
      </c>
      <c r="AP28" s="27">
        <f t="shared" si="2"/>
        <v>1.6102103110510193</v>
      </c>
      <c r="AQ28" s="25">
        <f t="shared" si="5"/>
        <v>2.3864100000000001</v>
      </c>
      <c r="AR28" s="25">
        <f t="shared" si="6"/>
        <v>2.2648116970648964</v>
      </c>
      <c r="AS28" s="25">
        <f t="shared" si="7"/>
        <v>1.8401162790697674</v>
      </c>
      <c r="AT28" s="17">
        <f t="shared" si="8"/>
        <v>2.7055111774796146</v>
      </c>
      <c r="AU28" s="17"/>
    </row>
    <row r="29" spans="1:47">
      <c r="A29" s="10">
        <v>2012</v>
      </c>
      <c r="B29" s="25">
        <v>8.8597371037219279</v>
      </c>
      <c r="C29" s="25">
        <v>7.6</v>
      </c>
      <c r="D29" s="34">
        <v>8.7359768559507351</v>
      </c>
      <c r="E29" s="34">
        <v>7.762587416459465</v>
      </c>
      <c r="F29" s="26" t="e">
        <v>#N/A</v>
      </c>
      <c r="G29" s="26" t="e">
        <v>#N/A</v>
      </c>
      <c r="H29" s="27">
        <v>5.6571454025553738</v>
      </c>
      <c r="I29" s="27">
        <v>4.7</v>
      </c>
      <c r="J29" s="27">
        <v>7.3795820065354931</v>
      </c>
      <c r="K29" s="30" t="e">
        <v>#N/A</v>
      </c>
      <c r="L29" s="25">
        <v>5.8</v>
      </c>
      <c r="M29" s="33" t="e">
        <v>#N/A</v>
      </c>
      <c r="N29" s="33" t="e">
        <v>#N/A</v>
      </c>
      <c r="O29" s="25">
        <v>7.21</v>
      </c>
      <c r="P29" s="25">
        <v>8.5156727315319163</v>
      </c>
      <c r="Q29" s="17">
        <v>8.1305418039751967</v>
      </c>
      <c r="R29" s="25">
        <v>11.2</v>
      </c>
      <c r="S29" s="26" t="e">
        <v>#N/A</v>
      </c>
      <c r="T29" s="33" t="e">
        <v>#N/A</v>
      </c>
      <c r="U29" s="17">
        <v>10.184573417611038</v>
      </c>
      <c r="W29" s="10">
        <v>2012</v>
      </c>
      <c r="X29" s="25">
        <v>11.3</v>
      </c>
      <c r="Y29" s="34">
        <v>11.446916772894427</v>
      </c>
      <c r="Z29" s="26" t="e">
        <v>#N/A</v>
      </c>
      <c r="AA29" s="27">
        <v>17.676759723168733</v>
      </c>
      <c r="AB29" s="25">
        <v>12.299303344225825</v>
      </c>
      <c r="AC29" s="27" t="e">
        <v>#N/A</v>
      </c>
      <c r="AD29" s="25">
        <v>13.55090300662533</v>
      </c>
      <c r="AE29" s="30" t="e">
        <v>#N/A</v>
      </c>
      <c r="AF29" s="25">
        <v>17.100000000000001</v>
      </c>
      <c r="AG29" s="17" t="e">
        <v>#N/A</v>
      </c>
      <c r="AH29" s="74">
        <v>13.9</v>
      </c>
      <c r="AJ29" s="10">
        <v>2012</v>
      </c>
      <c r="AK29" s="25">
        <f t="shared" si="0"/>
        <v>2.800884955752212</v>
      </c>
      <c r="AL29" s="34">
        <f t="shared" si="3"/>
        <v>2.7649366749084079</v>
      </c>
      <c r="AM29" s="26" t="e">
        <f t="shared" si="1"/>
        <v>#N/A</v>
      </c>
      <c r="AN29" s="27">
        <v>1.7904865199087758</v>
      </c>
      <c r="AO29" s="25">
        <f t="shared" si="4"/>
        <v>2.5733164809581495</v>
      </c>
      <c r="AP29" s="27" t="e">
        <f t="shared" si="2"/>
        <v>#N/A</v>
      </c>
      <c r="AQ29" s="25">
        <f t="shared" si="5"/>
        <v>2.3356377050684838</v>
      </c>
      <c r="AR29" s="30" t="e">
        <f t="shared" si="6"/>
        <v>#N/A</v>
      </c>
      <c r="AS29" s="25">
        <f t="shared" si="7"/>
        <v>1.8508771929824559</v>
      </c>
      <c r="AT29" s="17" t="e">
        <f t="shared" si="8"/>
        <v>#N/A</v>
      </c>
      <c r="AU29" s="17">
        <f t="shared" ref="AU29:AU34" si="9">$AJ$7/AH29</f>
        <v>2.2769784172661871</v>
      </c>
    </row>
    <row r="30" spans="1:47">
      <c r="A30" s="10">
        <v>2013</v>
      </c>
      <c r="B30" s="25">
        <v>8.7001922976774164</v>
      </c>
      <c r="C30" s="25">
        <v>7.5</v>
      </c>
      <c r="D30" s="34">
        <v>8.4702796295820502</v>
      </c>
      <c r="E30" s="34">
        <v>7.5370066508631739</v>
      </c>
      <c r="F30" s="26">
        <v>8.6</v>
      </c>
      <c r="G30" s="26">
        <v>7.3766164616964378</v>
      </c>
      <c r="H30" s="27">
        <v>5.4346253110781593</v>
      </c>
      <c r="I30" s="27" t="e">
        <v>#N/A</v>
      </c>
      <c r="J30" s="27" t="e">
        <v>#N/A</v>
      </c>
      <c r="K30" s="27" t="e">
        <v>#N/A</v>
      </c>
      <c r="L30" s="25" t="e">
        <v>#N/A</v>
      </c>
      <c r="M30" s="30">
        <v>8.2650068492102022</v>
      </c>
      <c r="N30" s="30">
        <v>7.3605818764464717</v>
      </c>
      <c r="O30" s="93" t="e">
        <v>#N/A</v>
      </c>
      <c r="P30" s="33"/>
      <c r="Q30" s="7"/>
      <c r="R30" s="25">
        <v>11</v>
      </c>
      <c r="S30" s="26">
        <v>10.058294126964764</v>
      </c>
      <c r="T30" s="30">
        <v>9.9502384840935765</v>
      </c>
      <c r="U30" s="17"/>
      <c r="W30" s="10">
        <v>2013</v>
      </c>
      <c r="X30" s="25">
        <v>11.5</v>
      </c>
      <c r="Y30" s="34">
        <v>11.805985678531172</v>
      </c>
      <c r="Z30" s="26" t="e">
        <v>#N/A</v>
      </c>
      <c r="AA30" s="27">
        <v>18.400532562227607</v>
      </c>
      <c r="AB30" s="33"/>
      <c r="AC30" s="27" t="e">
        <v>#N/A</v>
      </c>
      <c r="AD30" s="27" t="e">
        <v>#N/A</v>
      </c>
      <c r="AE30" s="27" t="e">
        <v>#N/A</v>
      </c>
      <c r="AF30" s="25" t="e">
        <v>#N/A</v>
      </c>
      <c r="AG30" s="69">
        <v>12.099203524502332</v>
      </c>
      <c r="AH30" s="73" t="e">
        <v>#N/A</v>
      </c>
      <c r="AJ30" s="10">
        <v>2013</v>
      </c>
      <c r="AK30" s="25">
        <f t="shared" si="0"/>
        <v>2.7521739130434781</v>
      </c>
      <c r="AL30" s="34">
        <f t="shared" si="3"/>
        <v>2.6808435027627184</v>
      </c>
      <c r="AM30" s="26" t="e">
        <f t="shared" si="1"/>
        <v>#N/A</v>
      </c>
      <c r="AN30" s="27">
        <f t="shared" ref="AN30:AN41" si="10">$AJ$7/AA30</f>
        <v>1.7200589109562372</v>
      </c>
      <c r="AO30" s="33"/>
      <c r="AP30" s="27" t="e">
        <f t="shared" si="2"/>
        <v>#N/A</v>
      </c>
      <c r="AQ30" s="27" t="e">
        <f t="shared" si="5"/>
        <v>#N/A</v>
      </c>
      <c r="AR30" s="27" t="e">
        <f t="shared" si="6"/>
        <v>#N/A</v>
      </c>
      <c r="AS30" s="25" t="e">
        <f t="shared" si="7"/>
        <v>#N/A</v>
      </c>
      <c r="AT30" s="69">
        <f t="shared" si="8"/>
        <v>2.6158746677750289</v>
      </c>
      <c r="AU30" s="17" t="e">
        <f t="shared" si="9"/>
        <v>#N/A</v>
      </c>
    </row>
    <row r="31" spans="1:47">
      <c r="A31" s="10">
        <v>2014</v>
      </c>
      <c r="B31" s="30">
        <v>8.3877669124547456</v>
      </c>
      <c r="C31" s="30">
        <v>7.4550502962462231</v>
      </c>
      <c r="D31" s="34">
        <v>8.1980979886910692</v>
      </c>
      <c r="E31" s="34">
        <v>7.2798448617941656</v>
      </c>
      <c r="F31" s="30">
        <v>8.2685600837475466</v>
      </c>
      <c r="G31" s="30">
        <v>7.1038584032219507</v>
      </c>
      <c r="H31" s="27" t="e">
        <v>#N/A</v>
      </c>
      <c r="I31" s="27" t="e">
        <v>#N/A</v>
      </c>
      <c r="J31" s="27" t="e">
        <v>#N/A</v>
      </c>
      <c r="K31" s="27" t="e">
        <v>#N/A</v>
      </c>
      <c r="L31" s="25" t="e">
        <v>#N/A</v>
      </c>
      <c r="M31" s="30">
        <v>8.0688804607197664</v>
      </c>
      <c r="N31" s="30">
        <v>7.1620578631370737</v>
      </c>
      <c r="O31" s="93" t="e">
        <v>#N/A</v>
      </c>
      <c r="P31" s="33"/>
      <c r="Q31" s="7"/>
      <c r="R31" s="30">
        <v>10.029345933082187</v>
      </c>
      <c r="S31" s="30">
        <v>9.7459658979952284</v>
      </c>
      <c r="T31" s="30">
        <v>9.7355162859527304</v>
      </c>
      <c r="U31" s="17"/>
      <c r="W31" s="10">
        <v>2014</v>
      </c>
      <c r="X31" s="30">
        <v>11.922124332223989</v>
      </c>
      <c r="Y31" s="34">
        <v>12.197951297721225</v>
      </c>
      <c r="Z31" s="30">
        <v>12.094004153946615</v>
      </c>
      <c r="AA31" s="27" t="e">
        <v>#N/A</v>
      </c>
      <c r="AB31" s="33"/>
      <c r="AC31" s="27" t="e">
        <v>#N/A</v>
      </c>
      <c r="AD31" s="27" t="e">
        <v>#N/A</v>
      </c>
      <c r="AE31" s="27" t="e">
        <v>#N/A</v>
      </c>
      <c r="AF31" s="25" t="e">
        <v>#N/A</v>
      </c>
      <c r="AG31" s="69">
        <v>12.393293033254297</v>
      </c>
      <c r="AH31" s="73" t="e">
        <v>#N/A</v>
      </c>
      <c r="AJ31" s="10">
        <v>2014</v>
      </c>
      <c r="AK31" s="30">
        <f t="shared" si="0"/>
        <v>2.6547282277919266</v>
      </c>
      <c r="AL31" s="34">
        <f t="shared" si="3"/>
        <v>2.5946980134207234</v>
      </c>
      <c r="AM31" s="30">
        <f t="shared" si="1"/>
        <v>2.6169992665060984</v>
      </c>
      <c r="AN31" s="27" t="e">
        <f t="shared" si="10"/>
        <v>#N/A</v>
      </c>
      <c r="AO31" s="33"/>
      <c r="AP31" s="27" t="e">
        <f t="shared" si="2"/>
        <v>#N/A</v>
      </c>
      <c r="AQ31" s="27" t="e">
        <f t="shared" si="5"/>
        <v>#N/A</v>
      </c>
      <c r="AR31" s="27" t="e">
        <f t="shared" si="6"/>
        <v>#N/A</v>
      </c>
      <c r="AS31" s="25" t="e">
        <f t="shared" si="7"/>
        <v>#N/A</v>
      </c>
      <c r="AT31" s="69">
        <f t="shared" si="8"/>
        <v>2.5538006658178061</v>
      </c>
      <c r="AU31" s="17" t="e">
        <f t="shared" si="9"/>
        <v>#N/A</v>
      </c>
    </row>
    <row r="32" spans="1:47">
      <c r="A32" s="10">
        <v>2015</v>
      </c>
      <c r="B32" s="30">
        <v>8.0216891190484212</v>
      </c>
      <c r="C32" s="30">
        <v>7.1627773686659371</v>
      </c>
      <c r="D32" s="34">
        <v>7.7722666998378047</v>
      </c>
      <c r="E32" s="34">
        <v>6.8954390117628162</v>
      </c>
      <c r="F32" s="30">
        <v>7.854498401499014</v>
      </c>
      <c r="G32" s="30">
        <v>6.7425232829547941</v>
      </c>
      <c r="H32" s="27" t="e">
        <v>#N/A</v>
      </c>
      <c r="I32" s="27" t="e">
        <v>#N/A</v>
      </c>
      <c r="J32" s="30">
        <v>6.9</v>
      </c>
      <c r="K32" s="30">
        <v>6.5531864340292723</v>
      </c>
      <c r="L32" s="25" t="e">
        <v>#N/A</v>
      </c>
      <c r="M32" s="30">
        <v>7.7610416709805525</v>
      </c>
      <c r="N32" s="30">
        <v>6.8733076339978298</v>
      </c>
      <c r="O32" s="93" t="e">
        <v>#N/A</v>
      </c>
      <c r="P32" s="33"/>
      <c r="Q32" s="7"/>
      <c r="R32" s="30">
        <v>9.6717097167977553</v>
      </c>
      <c r="S32" s="30">
        <v>9.2707382445045265</v>
      </c>
      <c r="T32" s="30">
        <v>9.348488384648352</v>
      </c>
      <c r="U32" s="17"/>
      <c r="W32" s="10">
        <v>2015</v>
      </c>
      <c r="X32" s="30">
        <v>12.466202381558084</v>
      </c>
      <c r="Y32" s="34">
        <v>12.866259466120333</v>
      </c>
      <c r="Z32" s="30">
        <v>12.731557750513415</v>
      </c>
      <c r="AA32" s="27" t="e">
        <v>#N/A</v>
      </c>
      <c r="AB32" s="33"/>
      <c r="AC32" s="27" t="e">
        <v>#N/A</v>
      </c>
      <c r="AD32" s="30">
        <v>14.285714285714286</v>
      </c>
      <c r="AE32" s="30">
        <v>15.274509803921569</v>
      </c>
      <c r="AF32" s="25" t="e">
        <v>#N/A</v>
      </c>
      <c r="AG32" s="69">
        <v>12.884868325589819</v>
      </c>
      <c r="AH32" s="73" t="e">
        <v>#N/A</v>
      </c>
      <c r="AJ32" s="10">
        <v>2015</v>
      </c>
      <c r="AK32" s="30">
        <f t="shared" si="0"/>
        <v>2.5388646061788251</v>
      </c>
      <c r="AL32" s="34">
        <f t="shared" si="3"/>
        <v>2.459922410498665</v>
      </c>
      <c r="AM32" s="30">
        <f t="shared" si="1"/>
        <v>2.4859487440744377</v>
      </c>
      <c r="AN32" s="30" t="e">
        <f t="shared" si="10"/>
        <v>#N/A</v>
      </c>
      <c r="AO32" s="33"/>
      <c r="AP32" s="30" t="e">
        <f t="shared" si="2"/>
        <v>#N/A</v>
      </c>
      <c r="AQ32" s="30">
        <f t="shared" si="5"/>
        <v>2.2154999999999996</v>
      </c>
      <c r="AR32" s="30">
        <f t="shared" si="6"/>
        <v>2.0720795892169446</v>
      </c>
      <c r="AS32" s="25" t="e">
        <f t="shared" si="7"/>
        <v>#N/A</v>
      </c>
      <c r="AT32" s="69">
        <f t="shared" si="8"/>
        <v>2.4563696888653448</v>
      </c>
      <c r="AU32" s="17" t="e">
        <f t="shared" si="9"/>
        <v>#N/A</v>
      </c>
    </row>
    <row r="33" spans="1:47">
      <c r="A33" s="10">
        <v>2016</v>
      </c>
      <c r="B33" s="30">
        <v>7.6412566325012152</v>
      </c>
      <c r="C33" s="30">
        <v>6.8317872151191361</v>
      </c>
      <c r="D33" s="34">
        <v>7.4057579482320604</v>
      </c>
      <c r="E33" s="34">
        <v>6.5777793618255131</v>
      </c>
      <c r="F33" s="34">
        <v>7.2160730183635549</v>
      </c>
      <c r="G33" s="26" t="e">
        <v>#N/A</v>
      </c>
      <c r="H33" s="27" t="e">
        <v>#N/A</v>
      </c>
      <c r="I33" s="27" t="e">
        <v>#N/A</v>
      </c>
      <c r="J33" s="33" t="e">
        <v>#N/A</v>
      </c>
      <c r="K33" s="33"/>
      <c r="L33" s="109">
        <v>5.56</v>
      </c>
      <c r="M33" s="30">
        <v>7.4200211802141034</v>
      </c>
      <c r="N33" s="30">
        <v>6.5497128648707559</v>
      </c>
      <c r="O33" s="93" t="e">
        <v>#N/A</v>
      </c>
      <c r="P33" s="33"/>
      <c r="Q33" s="7"/>
      <c r="R33" s="30">
        <v>9.1961668461986719</v>
      </c>
      <c r="S33" s="34">
        <v>8.7354948349221946</v>
      </c>
      <c r="T33" s="30">
        <v>8.904210441373321</v>
      </c>
      <c r="U33" s="17"/>
      <c r="W33" s="10">
        <v>2016</v>
      </c>
      <c r="X33" s="30">
        <v>13.086852700989178</v>
      </c>
      <c r="Y33" s="34">
        <v>13.50300680889422</v>
      </c>
      <c r="Z33" s="34">
        <v>13.417926680873183</v>
      </c>
      <c r="AA33" s="27" t="e">
        <v>#N/A</v>
      </c>
      <c r="AB33" s="33"/>
      <c r="AC33" s="27" t="e">
        <v>#N/A</v>
      </c>
      <c r="AD33" s="33" t="e">
        <v>#N/A</v>
      </c>
      <c r="AE33" s="33"/>
      <c r="AF33" s="109">
        <v>17.182850260315487</v>
      </c>
      <c r="AG33" s="69">
        <v>13.477050478865953</v>
      </c>
      <c r="AH33" s="73" t="e">
        <v>#N/A</v>
      </c>
      <c r="AJ33" s="10">
        <v>2016</v>
      </c>
      <c r="AK33" s="30">
        <f t="shared" si="0"/>
        <v>2.4184577241866343</v>
      </c>
      <c r="AL33" s="34">
        <f t="shared" si="3"/>
        <v>2.3439223906154472</v>
      </c>
      <c r="AM33" s="34">
        <f t="shared" si="1"/>
        <v>2.3587846880335128</v>
      </c>
      <c r="AN33" s="27" t="e">
        <f t="shared" si="10"/>
        <v>#N/A</v>
      </c>
      <c r="AO33" s="33"/>
      <c r="AP33" s="27" t="e">
        <f t="shared" si="2"/>
        <v>#N/A</v>
      </c>
      <c r="AQ33" s="33" t="e">
        <f>$AJ$7/AD33</f>
        <v>#N/A</v>
      </c>
      <c r="AR33" s="33"/>
      <c r="AS33" s="109">
        <f t="shared" si="7"/>
        <v>1.8419528495279389</v>
      </c>
      <c r="AT33" s="69">
        <f t="shared" si="8"/>
        <v>2.3484367035377636</v>
      </c>
      <c r="AU33" s="17" t="e">
        <f t="shared" si="9"/>
        <v>#N/A</v>
      </c>
    </row>
    <row r="34" spans="1:47">
      <c r="A34" s="10">
        <v>2017</v>
      </c>
      <c r="B34" s="30">
        <v>7.339541027095378</v>
      </c>
      <c r="C34" s="30">
        <v>6.403170621822948</v>
      </c>
      <c r="D34" s="34">
        <v>7.1560562295579118</v>
      </c>
      <c r="E34" s="34">
        <v>6.1848460478341618</v>
      </c>
      <c r="F34" s="34">
        <v>7.339541027095378</v>
      </c>
      <c r="G34" s="34">
        <v>6.4041448915916854</v>
      </c>
      <c r="H34" s="27" t="e">
        <v>#N/A</v>
      </c>
      <c r="I34" s="27" t="e">
        <v>#N/A</v>
      </c>
      <c r="J34" s="33" t="e">
        <v>#N/A</v>
      </c>
      <c r="K34" s="33"/>
      <c r="L34" s="25" t="e">
        <v>#N/A</v>
      </c>
      <c r="M34" s="32"/>
      <c r="N34" s="32"/>
      <c r="O34" s="30">
        <v>6.27</v>
      </c>
      <c r="P34" s="33"/>
      <c r="Q34" s="7"/>
      <c r="R34" s="30">
        <v>8.9914473471515528</v>
      </c>
      <c r="S34" s="34">
        <v>8.9914473471515528</v>
      </c>
      <c r="T34" s="32"/>
      <c r="U34" s="17"/>
      <c r="W34" s="10">
        <v>2017</v>
      </c>
      <c r="X34" s="30">
        <v>13.624830167285676</v>
      </c>
      <c r="Y34" s="34">
        <v>13.974177506732339</v>
      </c>
      <c r="Z34" s="34">
        <v>13.624830167285676</v>
      </c>
      <c r="AA34" s="27" t="e">
        <v>#N/A</v>
      </c>
      <c r="AB34" s="33"/>
      <c r="AC34" s="27" t="e">
        <v>#N/A</v>
      </c>
      <c r="AD34" s="33" t="e">
        <v>#N/A</v>
      </c>
      <c r="AE34" s="33"/>
      <c r="AF34" s="25" t="e">
        <v>#N/A</v>
      </c>
      <c r="AG34" s="43"/>
      <c r="AH34" s="72">
        <v>16</v>
      </c>
      <c r="AJ34" s="10">
        <v>2017</v>
      </c>
      <c r="AK34" s="30">
        <f t="shared" si="0"/>
        <v>2.3229647350756868</v>
      </c>
      <c r="AL34" s="34">
        <f t="shared" si="3"/>
        <v>2.2648917966550788</v>
      </c>
      <c r="AM34" s="34">
        <f t="shared" si="1"/>
        <v>2.3229647350756868</v>
      </c>
      <c r="AN34" s="27" t="e">
        <f t="shared" si="10"/>
        <v>#N/A</v>
      </c>
      <c r="AO34" s="33"/>
      <c r="AP34" s="27" t="e">
        <f t="shared" si="2"/>
        <v>#N/A</v>
      </c>
      <c r="AQ34" s="33" t="e">
        <f>$AJ$7/AD34</f>
        <v>#N/A</v>
      </c>
      <c r="AR34" s="33"/>
      <c r="AS34" s="25" t="e">
        <f t="shared" si="7"/>
        <v>#N/A</v>
      </c>
      <c r="AT34" s="43"/>
      <c r="AU34" s="69">
        <f t="shared" si="9"/>
        <v>1.9781249999999999</v>
      </c>
    </row>
    <row r="35" spans="1:47">
      <c r="A35" s="10">
        <v>2018</v>
      </c>
      <c r="B35" s="30">
        <v>7.1107981783832388</v>
      </c>
      <c r="C35" s="30">
        <v>6.1562574742599372</v>
      </c>
      <c r="D35" s="34">
        <v>6.810744336414146</v>
      </c>
      <c r="E35" s="34">
        <v>5.8522943156463052</v>
      </c>
      <c r="F35" s="34">
        <v>7.1107981783832388</v>
      </c>
      <c r="G35" s="34">
        <v>6.1517743515294185</v>
      </c>
      <c r="H35" s="27" t="e">
        <v>#N/A</v>
      </c>
      <c r="I35" s="27" t="e">
        <v>#N/A</v>
      </c>
      <c r="J35" s="33" t="e">
        <v>#N/A</v>
      </c>
      <c r="K35" s="33"/>
      <c r="L35" s="25" t="e">
        <v>#N/A</v>
      </c>
      <c r="M35" s="33"/>
      <c r="N35" s="33"/>
      <c r="O35" s="93"/>
      <c r="P35" s="33"/>
      <c r="Q35" s="7"/>
      <c r="R35" s="30">
        <v>8.7952540607939156</v>
      </c>
      <c r="S35" s="34">
        <v>8.7952540607939156</v>
      </c>
      <c r="T35" s="33"/>
      <c r="U35" s="17"/>
      <c r="W35" s="10">
        <v>2018</v>
      </c>
      <c r="X35" s="30">
        <v>14.06311886392713</v>
      </c>
      <c r="Y35" s="34">
        <v>14.68268298742953</v>
      </c>
      <c r="Z35" s="34">
        <v>14.06311886392713</v>
      </c>
      <c r="AA35" s="27" t="e">
        <v>#N/A</v>
      </c>
      <c r="AB35" s="33"/>
      <c r="AC35" s="27" t="e">
        <v>#N/A</v>
      </c>
      <c r="AD35" s="33" t="e">
        <v>#N/A</v>
      </c>
      <c r="AE35" s="33"/>
      <c r="AF35" s="25" t="e">
        <v>#N/A</v>
      </c>
      <c r="AG35" s="42"/>
      <c r="AH35" s="7"/>
      <c r="AJ35" s="10">
        <v>2018</v>
      </c>
      <c r="AK35" s="30">
        <f t="shared" si="0"/>
        <v>2.250567623458295</v>
      </c>
      <c r="AL35" s="34">
        <f t="shared" si="3"/>
        <v>2.1556005824750768</v>
      </c>
      <c r="AM35" s="34">
        <f t="shared" si="1"/>
        <v>2.250567623458295</v>
      </c>
      <c r="AN35" s="27" t="e">
        <f t="shared" si="10"/>
        <v>#N/A</v>
      </c>
      <c r="AO35" s="33"/>
      <c r="AP35" s="27" t="e">
        <f t="shared" si="2"/>
        <v>#N/A</v>
      </c>
      <c r="AQ35" s="33" t="e">
        <f>$AJ$7/AD35</f>
        <v>#N/A</v>
      </c>
      <c r="AR35" s="33"/>
      <c r="AS35" s="25" t="e">
        <f t="shared" si="7"/>
        <v>#N/A</v>
      </c>
      <c r="AT35" s="42"/>
      <c r="AU35" s="7"/>
    </row>
    <row r="36" spans="1:47">
      <c r="A36" s="10">
        <v>2019</v>
      </c>
      <c r="B36" s="30">
        <v>6.8874400095497892</v>
      </c>
      <c r="C36" s="30">
        <v>5.9184897878333063</v>
      </c>
      <c r="D36" s="34">
        <v>6.5061646458944047</v>
      </c>
      <c r="E36" s="34">
        <v>5.522494932430063</v>
      </c>
      <c r="F36" s="34">
        <v>6.8874400095497892</v>
      </c>
      <c r="G36" s="34">
        <v>5.9177037251287778</v>
      </c>
      <c r="H36" s="27" t="e">
        <v>#N/A</v>
      </c>
      <c r="I36" s="27" t="e">
        <v>#N/A</v>
      </c>
      <c r="J36" s="33" t="e">
        <v>#N/A</v>
      </c>
      <c r="K36" s="33"/>
      <c r="L36" s="25" t="e">
        <v>#N/A</v>
      </c>
      <c r="M36" s="33"/>
      <c r="N36" s="33"/>
      <c r="O36" s="93"/>
      <c r="P36" s="33"/>
      <c r="Q36" s="7"/>
      <c r="R36" s="30">
        <v>8.6070723422524757</v>
      </c>
      <c r="S36" s="34">
        <v>8.6070723422524775</v>
      </c>
      <c r="T36" s="33"/>
      <c r="U36" s="17"/>
      <c r="W36" s="10">
        <v>2019</v>
      </c>
      <c r="X36" s="30">
        <v>14.519182724110101</v>
      </c>
      <c r="Y36" s="34">
        <v>15.370038331738678</v>
      </c>
      <c r="Z36" s="34">
        <v>14.519182724110101</v>
      </c>
      <c r="AA36" s="27" t="e">
        <v>#N/A</v>
      </c>
      <c r="AB36" s="33"/>
      <c r="AC36" s="27" t="e">
        <v>#N/A</v>
      </c>
      <c r="AD36" s="33" t="e">
        <v>#N/A</v>
      </c>
      <c r="AE36" s="33"/>
      <c r="AF36" s="25" t="e">
        <v>#N/A</v>
      </c>
      <c r="AG36" s="42"/>
      <c r="AH36" s="7"/>
      <c r="AJ36" s="10">
        <v>2019</v>
      </c>
      <c r="AK36" s="30">
        <f t="shared" si="0"/>
        <v>2.1798747630225082</v>
      </c>
      <c r="AL36" s="34">
        <f t="shared" si="3"/>
        <v>2.0592011104255787</v>
      </c>
      <c r="AM36" s="34">
        <f t="shared" si="1"/>
        <v>2.1798747630225082</v>
      </c>
      <c r="AN36" s="27" t="e">
        <f t="shared" si="10"/>
        <v>#N/A</v>
      </c>
      <c r="AO36" s="33"/>
      <c r="AP36" s="27" t="e">
        <f t="shared" si="2"/>
        <v>#N/A</v>
      </c>
      <c r="AQ36" s="33" t="e">
        <f>$AJ$7/AD36</f>
        <v>#N/A</v>
      </c>
      <c r="AR36" s="33"/>
      <c r="AS36" s="25" t="e">
        <f t="shared" si="7"/>
        <v>#N/A</v>
      </c>
      <c r="AT36" s="42"/>
      <c r="AU36" s="7"/>
    </row>
    <row r="37" spans="1:47">
      <c r="A37" s="10">
        <v>2020</v>
      </c>
      <c r="B37" s="30">
        <v>6.643898507590686</v>
      </c>
      <c r="C37" s="30">
        <v>5.6691136344491175</v>
      </c>
      <c r="D37" s="34">
        <v>6.2122490204719378</v>
      </c>
      <c r="E37" s="34">
        <v>5.2234592754310842</v>
      </c>
      <c r="F37" s="34">
        <v>6.643898507590686</v>
      </c>
      <c r="G37" s="34">
        <v>5.6721645799072986</v>
      </c>
      <c r="H37" s="27" t="e">
        <v>#N/A</v>
      </c>
      <c r="I37" s="30">
        <v>4.4929396662387671</v>
      </c>
      <c r="J37" s="70">
        <v>4.9997168065958624</v>
      </c>
      <c r="K37" s="33"/>
      <c r="L37" s="25" t="e">
        <v>#N/A</v>
      </c>
      <c r="M37" s="33"/>
      <c r="N37" s="33"/>
      <c r="O37" s="93"/>
      <c r="P37" s="33"/>
      <c r="Q37" s="7"/>
      <c r="R37" s="30">
        <v>8.4264278834183219</v>
      </c>
      <c r="S37" s="34">
        <v>8.4264278834183219</v>
      </c>
      <c r="T37" s="33"/>
      <c r="U37" s="17"/>
      <c r="W37" s="10">
        <v>2020</v>
      </c>
      <c r="X37" s="30">
        <v>15.051403913793914</v>
      </c>
      <c r="Y37" s="34">
        <v>16.097229790766356</v>
      </c>
      <c r="Z37" s="34">
        <v>15.051403913793914</v>
      </c>
      <c r="AA37" s="27" t="e">
        <v>#N/A</v>
      </c>
      <c r="AB37" s="33"/>
      <c r="AC37" s="30">
        <v>22.25714285714286</v>
      </c>
      <c r="AD37" s="70">
        <v>20.001132837778989</v>
      </c>
      <c r="AE37" s="33"/>
      <c r="AF37" s="25" t="e">
        <v>#N/A</v>
      </c>
      <c r="AG37" s="42"/>
      <c r="AH37" s="7"/>
      <c r="AJ37" s="10">
        <v>2020</v>
      </c>
      <c r="AK37" s="30">
        <f t="shared" si="0"/>
        <v>2.1027938776524522</v>
      </c>
      <c r="AL37" s="34">
        <f t="shared" si="3"/>
        <v>1.9661768149793684</v>
      </c>
      <c r="AM37" s="34">
        <f t="shared" si="1"/>
        <v>2.1027938776524522</v>
      </c>
      <c r="AN37" s="27" t="e">
        <f t="shared" si="10"/>
        <v>#N/A</v>
      </c>
      <c r="AO37" s="33"/>
      <c r="AP37" s="30">
        <f t="shared" si="2"/>
        <v>1.4220154043645696</v>
      </c>
      <c r="AQ37" s="70">
        <f>$AJ$7/AD37</f>
        <v>1.5824103692875902</v>
      </c>
      <c r="AR37" s="33"/>
      <c r="AS37" s="25" t="e">
        <f t="shared" si="7"/>
        <v>#N/A</v>
      </c>
      <c r="AT37" s="42"/>
      <c r="AU37" s="7"/>
    </row>
    <row r="38" spans="1:47">
      <c r="A38" s="11">
        <v>2021</v>
      </c>
      <c r="B38" s="30">
        <v>6.2741385866830459</v>
      </c>
      <c r="C38" s="30">
        <v>5.4150717966799062</v>
      </c>
      <c r="D38" s="34">
        <v>5.773637066641232</v>
      </c>
      <c r="E38" s="34">
        <v>4.9129692745308624</v>
      </c>
      <c r="F38" s="34">
        <v>6.2741385866830459</v>
      </c>
      <c r="G38" s="34">
        <v>5.4070867443643653</v>
      </c>
      <c r="H38" s="30">
        <v>4.0650406504065035</v>
      </c>
      <c r="I38" s="32"/>
      <c r="J38" s="32"/>
      <c r="K38" s="32"/>
      <c r="L38" s="109">
        <v>4.84</v>
      </c>
      <c r="M38" s="32"/>
      <c r="N38" s="32"/>
      <c r="O38" s="93"/>
      <c r="P38" s="32"/>
      <c r="Q38" s="7"/>
      <c r="R38" s="30">
        <v>7.847497019530886</v>
      </c>
      <c r="S38" s="34">
        <v>7.847497019530886</v>
      </c>
      <c r="T38" s="32"/>
      <c r="U38" s="17"/>
      <c r="W38" s="11">
        <v>2021</v>
      </c>
      <c r="X38" s="30">
        <v>15.938442962074749</v>
      </c>
      <c r="Y38" s="34">
        <v>17.320104960836101</v>
      </c>
      <c r="Z38" s="34">
        <v>15.938442962074749</v>
      </c>
      <c r="AA38" s="30">
        <v>24.600000000000005</v>
      </c>
      <c r="AB38" s="32"/>
      <c r="AC38" s="32"/>
      <c r="AD38" s="32"/>
      <c r="AE38" s="32"/>
      <c r="AF38" s="109">
        <v>19.312955664486829</v>
      </c>
      <c r="AG38" s="43"/>
      <c r="AH38" s="7"/>
      <c r="AJ38" s="11">
        <v>2021</v>
      </c>
      <c r="AK38" s="30">
        <f t="shared" si="0"/>
        <v>1.9857648626851838</v>
      </c>
      <c r="AL38" s="34">
        <f t="shared" si="3"/>
        <v>1.82735613159195</v>
      </c>
      <c r="AM38" s="34">
        <f t="shared" si="1"/>
        <v>1.9857648626851838</v>
      </c>
      <c r="AN38" s="30">
        <f>$AJ$7/AA38</f>
        <v>1.2865853658536581</v>
      </c>
      <c r="AO38" s="32"/>
      <c r="AP38" s="32"/>
      <c r="AQ38" s="32"/>
      <c r="AR38" s="32"/>
      <c r="AS38" s="109">
        <f t="shared" si="7"/>
        <v>1.6387962852417692</v>
      </c>
      <c r="AT38" s="43"/>
      <c r="AU38" s="7"/>
    </row>
    <row r="39" spans="1:47">
      <c r="A39" s="10">
        <v>2022</v>
      </c>
      <c r="B39" s="30">
        <v>5.9661099054612681</v>
      </c>
      <c r="C39" s="30">
        <v>5.1509494665429267</v>
      </c>
      <c r="D39" s="34">
        <v>5.483519428934005</v>
      </c>
      <c r="E39" s="34">
        <v>4.6794395542611191</v>
      </c>
      <c r="F39" s="34">
        <v>5.9661099054612681</v>
      </c>
      <c r="G39" s="34">
        <v>5.1415383312382872</v>
      </c>
      <c r="H39" s="25" t="e">
        <v>#N/A</v>
      </c>
      <c r="I39" s="32"/>
      <c r="J39" s="32"/>
      <c r="K39" s="32"/>
      <c r="L39" s="32"/>
      <c r="M39" s="32"/>
      <c r="N39" s="32"/>
      <c r="O39" s="93"/>
      <c r="P39" s="32"/>
      <c r="Q39" s="7"/>
      <c r="R39" s="30">
        <v>7.4550502962462231</v>
      </c>
      <c r="S39" s="34">
        <v>7.4550502962462231</v>
      </c>
      <c r="T39" s="32"/>
      <c r="U39" s="17"/>
      <c r="W39" s="10">
        <v>2022</v>
      </c>
      <c r="X39" s="30">
        <v>16.761340569415562</v>
      </c>
      <c r="Y39" s="34">
        <v>18.236463150353053</v>
      </c>
      <c r="Z39" s="34">
        <v>16.761340569415562</v>
      </c>
      <c r="AA39" s="25" t="e">
        <v>#N/A</v>
      </c>
      <c r="AB39" s="32"/>
      <c r="AC39" s="32"/>
      <c r="AD39" s="32"/>
      <c r="AE39" s="32"/>
      <c r="AF39" s="32"/>
      <c r="AG39" s="43"/>
      <c r="AH39" s="7"/>
      <c r="AJ39" s="10">
        <v>2022</v>
      </c>
      <c r="AK39" s="30">
        <f t="shared" si="0"/>
        <v>1.8882737850784912</v>
      </c>
      <c r="AL39" s="34">
        <f t="shared" si="3"/>
        <v>1.7355338992576126</v>
      </c>
      <c r="AM39" s="34">
        <f t="shared" si="1"/>
        <v>1.8882737850784912</v>
      </c>
      <c r="AN39" s="25" t="e">
        <f t="shared" si="10"/>
        <v>#N/A</v>
      </c>
      <c r="AO39" s="32"/>
      <c r="AP39" s="32"/>
      <c r="AQ39" s="32"/>
      <c r="AR39" s="32"/>
      <c r="AS39" s="32"/>
      <c r="AT39" s="43"/>
      <c r="AU39" s="7"/>
    </row>
    <row r="40" spans="1:47">
      <c r="A40" s="11">
        <v>2023</v>
      </c>
      <c r="B40" s="30">
        <v>5.6728959552287321</v>
      </c>
      <c r="C40" s="30">
        <v>4.8988931602478543</v>
      </c>
      <c r="D40" s="34">
        <v>5.2025455511867271</v>
      </c>
      <c r="E40" s="34">
        <v>4.4477738676321437</v>
      </c>
      <c r="F40" s="34">
        <v>5.6728959552287321</v>
      </c>
      <c r="G40" s="34">
        <v>4.8997681893059779</v>
      </c>
      <c r="H40" s="25" t="e">
        <v>#N/A</v>
      </c>
      <c r="I40" s="32"/>
      <c r="J40" s="32"/>
      <c r="K40" s="32"/>
      <c r="L40" s="32"/>
      <c r="M40" s="32"/>
      <c r="N40" s="32"/>
      <c r="O40" s="93"/>
      <c r="P40" s="32"/>
      <c r="Q40" s="7"/>
      <c r="R40" s="30">
        <v>7.0771995273496104</v>
      </c>
      <c r="S40" s="34">
        <v>7.0771995273496104</v>
      </c>
      <c r="T40" s="32"/>
      <c r="U40" s="17"/>
      <c r="W40" s="11">
        <v>2023</v>
      </c>
      <c r="X40" s="30">
        <v>17.627680956818814</v>
      </c>
      <c r="Y40" s="34">
        <v>19.221359816290217</v>
      </c>
      <c r="Z40" s="34">
        <v>17.627680956818814</v>
      </c>
      <c r="AA40" s="25" t="e">
        <v>#N/A</v>
      </c>
      <c r="AB40" s="32"/>
      <c r="AC40" s="32"/>
      <c r="AD40" s="32"/>
      <c r="AE40" s="32"/>
      <c r="AF40" s="32"/>
      <c r="AG40" s="43"/>
      <c r="AH40" s="7"/>
      <c r="AJ40" s="11">
        <v>2023</v>
      </c>
      <c r="AK40" s="30">
        <f t="shared" si="0"/>
        <v>1.7954715698298938</v>
      </c>
      <c r="AL40" s="34">
        <f t="shared" si="3"/>
        <v>1.6466056669505991</v>
      </c>
      <c r="AM40" s="34">
        <f t="shared" si="1"/>
        <v>1.7954715698298938</v>
      </c>
      <c r="AN40" s="25" t="e">
        <f t="shared" si="10"/>
        <v>#N/A</v>
      </c>
      <c r="AO40" s="32"/>
      <c r="AP40" s="32"/>
      <c r="AQ40" s="32"/>
      <c r="AR40" s="32"/>
      <c r="AS40" s="32"/>
      <c r="AT40" s="43"/>
      <c r="AU40" s="7"/>
    </row>
    <row r="41" spans="1:47">
      <c r="A41" s="10">
        <v>2024</v>
      </c>
      <c r="B41" s="30">
        <v>5.3933919784103814</v>
      </c>
      <c r="C41" s="30">
        <v>4.6585421856235767</v>
      </c>
      <c r="D41" s="34">
        <v>4.9393069553795108</v>
      </c>
      <c r="E41" s="34">
        <v>4.2315907298299802</v>
      </c>
      <c r="F41" s="34">
        <v>5.3933919784103814</v>
      </c>
      <c r="G41" s="34">
        <v>4.6596072686962966</v>
      </c>
      <c r="H41" s="25" t="e">
        <v>#N/A</v>
      </c>
      <c r="I41" s="32"/>
      <c r="J41" s="32"/>
      <c r="K41" s="32"/>
      <c r="L41" s="32"/>
      <c r="M41" s="32"/>
      <c r="N41" s="32"/>
      <c r="O41" s="93"/>
      <c r="P41" s="32"/>
      <c r="Q41" s="7"/>
      <c r="R41" s="30">
        <v>6.6959913940375007</v>
      </c>
      <c r="S41" s="34">
        <v>6.6959913940375007</v>
      </c>
      <c r="T41" s="32"/>
      <c r="U41" s="17"/>
      <c r="W41" s="10">
        <v>2024</v>
      </c>
      <c r="X41" s="30">
        <v>18.541207536981847</v>
      </c>
      <c r="Y41" s="34">
        <v>20.245755306032912</v>
      </c>
      <c r="Z41" s="34">
        <v>18.541207536981847</v>
      </c>
      <c r="AA41" s="25" t="e">
        <v>#N/A</v>
      </c>
      <c r="AB41" s="32"/>
      <c r="AC41" s="32"/>
      <c r="AD41" s="32"/>
      <c r="AE41" s="32"/>
      <c r="AF41" s="32"/>
      <c r="AG41" s="43"/>
      <c r="AH41" s="7"/>
      <c r="AJ41" s="10">
        <v>2024</v>
      </c>
      <c r="AK41" s="30">
        <f t="shared" si="0"/>
        <v>1.7070085611668857</v>
      </c>
      <c r="AL41" s="34">
        <f t="shared" si="3"/>
        <v>1.563290651377615</v>
      </c>
      <c r="AM41" s="34">
        <f t="shared" si="1"/>
        <v>1.7070085611668857</v>
      </c>
      <c r="AN41" s="25" t="e">
        <f t="shared" si="10"/>
        <v>#N/A</v>
      </c>
      <c r="AO41" s="32"/>
      <c r="AP41" s="32"/>
      <c r="AQ41" s="32"/>
      <c r="AR41" s="32"/>
      <c r="AS41" s="32"/>
      <c r="AT41" s="43"/>
      <c r="AU41" s="7"/>
    </row>
    <row r="42" spans="1:47" ht="13" thickBot="1">
      <c r="A42" s="12">
        <v>2025</v>
      </c>
      <c r="B42" s="56">
        <v>5.1280506802400998</v>
      </c>
      <c r="C42" s="56">
        <v>4.4303570381437423</v>
      </c>
      <c r="D42" s="48">
        <v>4.6851171405257697</v>
      </c>
      <c r="E42" s="48">
        <v>4.0175274645371148</v>
      </c>
      <c r="F42" s="48">
        <v>5.1280506802400998</v>
      </c>
      <c r="G42" s="48">
        <v>4.4235570188612421</v>
      </c>
      <c r="H42" s="67" t="s">
        <v>69</v>
      </c>
      <c r="I42" s="40"/>
      <c r="J42" s="40"/>
      <c r="K42" s="40"/>
      <c r="L42" s="40"/>
      <c r="M42" s="40"/>
      <c r="N42" s="40"/>
      <c r="O42" s="24"/>
      <c r="P42" s="40"/>
      <c r="Q42" s="9"/>
      <c r="R42" s="56">
        <v>6.3693626128746557</v>
      </c>
      <c r="S42" s="48">
        <v>6.3693626128746557</v>
      </c>
      <c r="T42" s="40"/>
      <c r="U42" s="44"/>
      <c r="W42" s="12">
        <v>2025</v>
      </c>
      <c r="X42" s="56">
        <v>19.500587306075126</v>
      </c>
      <c r="Y42" s="48">
        <v>21.344183507176488</v>
      </c>
      <c r="Z42" s="48">
        <v>19.500587306075126</v>
      </c>
      <c r="AA42" s="67" t="s">
        <v>70</v>
      </c>
      <c r="AB42" s="40"/>
      <c r="AC42" s="40"/>
      <c r="AD42" s="40"/>
      <c r="AE42" s="40"/>
      <c r="AF42" s="40"/>
      <c r="AG42" s="44"/>
      <c r="AH42" s="9"/>
      <c r="AJ42" s="12">
        <v>2025</v>
      </c>
      <c r="AK42" s="56">
        <f t="shared" si="0"/>
        <v>1.6230280402959916</v>
      </c>
      <c r="AL42" s="48">
        <f t="shared" si="3"/>
        <v>1.4828395749764061</v>
      </c>
      <c r="AM42" s="48">
        <f>$AJ$7/Z42</f>
        <v>1.6230280402959916</v>
      </c>
      <c r="AN42" s="67" t="s">
        <v>79</v>
      </c>
      <c r="AO42" s="40"/>
      <c r="AP42" s="40"/>
      <c r="AQ42" s="40"/>
      <c r="AR42" s="40"/>
      <c r="AS42" s="40"/>
      <c r="AT42" s="44"/>
      <c r="AU42" s="9"/>
    </row>
    <row r="45" spans="1:47" ht="13" thickBot="1">
      <c r="C45" s="107" t="s">
        <v>27</v>
      </c>
      <c r="D45" s="107" t="s">
        <v>28</v>
      </c>
      <c r="E45" s="107" t="s">
        <v>11</v>
      </c>
      <c r="F45" s="107" t="s">
        <v>13</v>
      </c>
      <c r="G45" s="107" t="s">
        <v>14</v>
      </c>
      <c r="H45" s="107" t="s">
        <v>15</v>
      </c>
      <c r="I45" s="107" t="s">
        <v>30</v>
      </c>
      <c r="J45" s="107" t="s">
        <v>32</v>
      </c>
      <c r="K45" s="107" t="s">
        <v>75</v>
      </c>
      <c r="O45" s="107" t="s">
        <v>23</v>
      </c>
      <c r="P45" s="107" t="s">
        <v>25</v>
      </c>
      <c r="Q45" s="107" t="s">
        <v>11</v>
      </c>
      <c r="R45" s="107" t="s">
        <v>13</v>
      </c>
      <c r="S45" s="107" t="s">
        <v>14</v>
      </c>
      <c r="T45" s="107" t="s">
        <v>15</v>
      </c>
      <c r="U45" s="107" t="s">
        <v>30</v>
      </c>
      <c r="V45" s="107" t="s">
        <v>82</v>
      </c>
      <c r="W45" s="107" t="s">
        <v>75</v>
      </c>
      <c r="AA45" s="107" t="s">
        <v>91</v>
      </c>
      <c r="AB45" s="107" t="s">
        <v>92</v>
      </c>
      <c r="AC45" s="107" t="s">
        <v>93</v>
      </c>
      <c r="AD45" s="107" t="s">
        <v>98</v>
      </c>
    </row>
    <row r="46" spans="1:47" ht="36">
      <c r="C46" s="62" t="s">
        <v>83</v>
      </c>
      <c r="D46" s="62" t="s">
        <v>87</v>
      </c>
      <c r="E46" s="62" t="s">
        <v>60</v>
      </c>
      <c r="F46" s="62" t="s">
        <v>84</v>
      </c>
      <c r="G46" s="62" t="s">
        <v>85</v>
      </c>
      <c r="H46" s="62" t="s">
        <v>61</v>
      </c>
      <c r="I46" s="62" t="s">
        <v>86</v>
      </c>
      <c r="J46" s="63" t="s">
        <v>62</v>
      </c>
      <c r="K46" s="63" t="s">
        <v>88</v>
      </c>
      <c r="O46" s="62" t="s">
        <v>83</v>
      </c>
      <c r="P46" s="62" t="s">
        <v>87</v>
      </c>
      <c r="Q46" s="62" t="s">
        <v>97</v>
      </c>
      <c r="R46" s="62" t="s">
        <v>84</v>
      </c>
      <c r="S46" s="62" t="s">
        <v>85</v>
      </c>
      <c r="T46" s="62" t="s">
        <v>61</v>
      </c>
      <c r="U46" s="62" t="s">
        <v>86</v>
      </c>
      <c r="V46" s="63" t="s">
        <v>62</v>
      </c>
      <c r="W46" s="63" t="s">
        <v>88</v>
      </c>
      <c r="AA46" s="62" t="s">
        <v>59</v>
      </c>
      <c r="AB46" s="62" t="s">
        <v>107</v>
      </c>
      <c r="AC46" s="63" t="s">
        <v>62</v>
      </c>
      <c r="AD46" s="63" t="s">
        <v>110</v>
      </c>
      <c r="AE46" s="63" t="s">
        <v>103</v>
      </c>
      <c r="AF46" s="63" t="s">
        <v>104</v>
      </c>
    </row>
    <row r="47" spans="1:47">
      <c r="A47" s="6" t="s">
        <v>49</v>
      </c>
      <c r="B47" s="6" t="s">
        <v>53</v>
      </c>
      <c r="C47" s="60">
        <v>2011</v>
      </c>
      <c r="D47" s="60">
        <v>2010</v>
      </c>
      <c r="E47" s="60">
        <v>2011</v>
      </c>
      <c r="F47" s="60">
        <v>2011</v>
      </c>
      <c r="G47" s="60">
        <v>2011</v>
      </c>
      <c r="H47" s="60">
        <v>2011</v>
      </c>
      <c r="I47" s="60"/>
      <c r="J47" s="58">
        <v>2011</v>
      </c>
      <c r="K47" s="58">
        <v>2012</v>
      </c>
      <c r="M47" s="6" t="s">
        <v>49</v>
      </c>
      <c r="N47" s="6" t="s">
        <v>53</v>
      </c>
      <c r="O47" s="60">
        <v>2011</v>
      </c>
      <c r="P47" s="60">
        <v>2010</v>
      </c>
      <c r="Q47" s="60">
        <v>2011</v>
      </c>
      <c r="R47" s="60">
        <v>2011</v>
      </c>
      <c r="S47" s="60">
        <v>2011</v>
      </c>
      <c r="T47" s="60">
        <v>2011</v>
      </c>
      <c r="U47" s="60"/>
      <c r="V47" s="58">
        <v>2011</v>
      </c>
      <c r="W47" s="58">
        <v>2012</v>
      </c>
      <c r="Y47" s="6" t="s">
        <v>49</v>
      </c>
      <c r="Z47" s="6" t="s">
        <v>53</v>
      </c>
      <c r="AA47" s="60">
        <v>2012</v>
      </c>
      <c r="AB47" s="60">
        <v>0</v>
      </c>
      <c r="AC47" s="58">
        <v>2011</v>
      </c>
      <c r="AD47" s="58">
        <v>2012</v>
      </c>
      <c r="AE47" s="58"/>
      <c r="AF47" s="58"/>
    </row>
    <row r="48" spans="1:47">
      <c r="A48" s="6"/>
      <c r="B48" s="6" t="s">
        <v>54</v>
      </c>
      <c r="C48" s="60">
        <v>2025</v>
      </c>
      <c r="D48" s="60">
        <v>2015</v>
      </c>
      <c r="E48" s="60">
        <v>2021</v>
      </c>
      <c r="F48" s="60">
        <v>2020</v>
      </c>
      <c r="G48" s="60">
        <v>2015</v>
      </c>
      <c r="H48" s="60">
        <v>2015</v>
      </c>
      <c r="I48" s="60"/>
      <c r="J48" s="60">
        <v>2016</v>
      </c>
      <c r="K48" s="60">
        <v>2017</v>
      </c>
      <c r="M48" s="6"/>
      <c r="N48" s="6" t="s">
        <v>54</v>
      </c>
      <c r="O48" s="60">
        <v>2025</v>
      </c>
      <c r="P48" s="60">
        <v>2015</v>
      </c>
      <c r="Q48" s="60">
        <v>2021</v>
      </c>
      <c r="R48" s="60">
        <v>2020</v>
      </c>
      <c r="S48" s="60">
        <v>2015</v>
      </c>
      <c r="T48" s="60">
        <v>2015</v>
      </c>
      <c r="U48" s="60"/>
      <c r="V48" s="60">
        <v>2016</v>
      </c>
      <c r="W48" s="60">
        <v>2017</v>
      </c>
      <c r="Y48" s="6"/>
      <c r="Z48" s="6" t="s">
        <v>54</v>
      </c>
      <c r="AA48" s="60">
        <v>2025</v>
      </c>
      <c r="AB48" s="60">
        <v>0</v>
      </c>
      <c r="AC48" s="60">
        <v>2016</v>
      </c>
      <c r="AD48" s="60">
        <v>2020</v>
      </c>
      <c r="AE48" s="60"/>
      <c r="AF48" s="60"/>
    </row>
    <row r="49" spans="1:32">
      <c r="A49" s="6"/>
      <c r="B49" s="6" t="s">
        <v>55</v>
      </c>
      <c r="C49" s="60">
        <f>C48-C47</f>
        <v>14</v>
      </c>
      <c r="D49" s="60">
        <f t="shared" ref="D49:K49" si="11">D48-D47</f>
        <v>5</v>
      </c>
      <c r="E49" s="60">
        <f t="shared" si="11"/>
        <v>10</v>
      </c>
      <c r="F49" s="60">
        <f>F48-F47</f>
        <v>9</v>
      </c>
      <c r="G49" s="60">
        <f t="shared" si="11"/>
        <v>4</v>
      </c>
      <c r="H49" s="60">
        <f t="shared" si="11"/>
        <v>4</v>
      </c>
      <c r="I49" s="60">
        <f t="shared" si="11"/>
        <v>0</v>
      </c>
      <c r="J49" s="60">
        <f t="shared" si="11"/>
        <v>5</v>
      </c>
      <c r="K49" s="60">
        <f t="shared" si="11"/>
        <v>5</v>
      </c>
      <c r="M49" s="6"/>
      <c r="N49" s="6" t="s">
        <v>55</v>
      </c>
      <c r="O49" s="60">
        <f>O48-O47</f>
        <v>14</v>
      </c>
      <c r="P49" s="60">
        <f t="shared" ref="P49:Q49" si="12">P48-P47</f>
        <v>5</v>
      </c>
      <c r="Q49" s="60">
        <f t="shared" si="12"/>
        <v>10</v>
      </c>
      <c r="R49" s="60">
        <f>R48-R47</f>
        <v>9</v>
      </c>
      <c r="S49" s="60">
        <f t="shared" ref="S49:W49" si="13">S48-S47</f>
        <v>4</v>
      </c>
      <c r="T49" s="60">
        <f t="shared" si="13"/>
        <v>4</v>
      </c>
      <c r="U49" s="60">
        <f t="shared" si="13"/>
        <v>0</v>
      </c>
      <c r="V49" s="60">
        <f t="shared" si="13"/>
        <v>5</v>
      </c>
      <c r="W49" s="60">
        <f t="shared" si="13"/>
        <v>5</v>
      </c>
      <c r="Y49" s="6"/>
      <c r="Z49" s="6" t="s">
        <v>55</v>
      </c>
      <c r="AA49" s="60">
        <f>AA48-AA47</f>
        <v>13</v>
      </c>
      <c r="AB49" s="60">
        <f t="shared" ref="AB49:AF49" si="14">AB48-AB47</f>
        <v>0</v>
      </c>
      <c r="AC49" s="60">
        <f t="shared" si="14"/>
        <v>5</v>
      </c>
      <c r="AD49" s="60">
        <f t="shared" si="14"/>
        <v>8</v>
      </c>
      <c r="AE49" s="60">
        <f t="shared" si="14"/>
        <v>0</v>
      </c>
      <c r="AF49" s="60">
        <f t="shared" si="14"/>
        <v>0</v>
      </c>
    </row>
    <row r="50" spans="1:32">
      <c r="A50" s="6"/>
      <c r="B50" s="6" t="s">
        <v>56</v>
      </c>
      <c r="C50" s="21">
        <f>VLOOKUP(C47,$A$12:$Q$42,MATCH(C$45,$A$11:$Q$11,0))</f>
        <v>9.446531378129146</v>
      </c>
      <c r="D50" s="21">
        <f t="shared" ref="D50:H51" si="15">VLOOKUP(D47,$A$12:$L$42,MATCH(D$45,$A$11:$Q$11,0))</f>
        <v>8.530441106083213</v>
      </c>
      <c r="E50" s="21">
        <f t="shared" si="15"/>
        <v>5.8069185410496544</v>
      </c>
      <c r="F50" s="21">
        <f t="shared" si="15"/>
        <v>5.0875523255956381</v>
      </c>
      <c r="G50" s="21">
        <f t="shared" si="15"/>
        <v>7.54</v>
      </c>
      <c r="H50" s="21">
        <f t="shared" si="15"/>
        <v>7.1558031502840329</v>
      </c>
      <c r="I50" s="21" t="e">
        <f>VLOOKUP(I47,$A$12:$L$42,17)</f>
        <v>#N/A</v>
      </c>
      <c r="J50" s="21">
        <f>VLOOKUP(J47,$A$12:$Q$42,MATCH(J$45,$A$11:$Q$11,0))</f>
        <v>8.5482185702357487</v>
      </c>
      <c r="K50" s="21">
        <f>VLOOKUP(K47,$A$12:$Q$42,MATCH(K$45,$A$11:$Q$11,0))</f>
        <v>7.21</v>
      </c>
      <c r="M50" s="6"/>
      <c r="N50" s="6" t="s">
        <v>56</v>
      </c>
      <c r="O50" s="21">
        <f t="shared" ref="O50:T51" si="16">VLOOKUP(O47,$A$12:$L$42,MATCH(O$45,$A$11:$Q$11,0))</f>
        <v>8.1133922116101971</v>
      </c>
      <c r="P50" s="21">
        <f t="shared" si="16"/>
        <v>7.5271770044742103</v>
      </c>
      <c r="Q50" s="21">
        <f t="shared" si="16"/>
        <v>5.8069185410496544</v>
      </c>
      <c r="R50" s="21">
        <f t="shared" si="16"/>
        <v>5.0875523255956381</v>
      </c>
      <c r="S50" s="21">
        <f t="shared" si="16"/>
        <v>7.54</v>
      </c>
      <c r="T50" s="21">
        <f t="shared" si="16"/>
        <v>7.1558031502840329</v>
      </c>
      <c r="U50" s="21" t="e">
        <f>VLOOKUP(U47,$A$12:$L$42,17)</f>
        <v>#N/A</v>
      </c>
      <c r="V50" s="21">
        <f>VLOOKUP(V47,$A$12:$Q$42,MATCH(V$45,$A$11:$Q$11,0))</f>
        <v>7.3338632641353314</v>
      </c>
      <c r="W50" s="21">
        <f>VLOOKUP(W47,$A$12:$Q$42,MATCH(W$45,$A$11:$Q$11,0))</f>
        <v>7.21</v>
      </c>
      <c r="Y50" s="6"/>
      <c r="Z50" s="6" t="s">
        <v>56</v>
      </c>
      <c r="AA50" s="21">
        <f t="shared" ref="AA50:AD51" si="17">VLOOKUP(AA47,$A$12:$X$42,MATCH(AA$45,$A$11:$X$11,0))</f>
        <v>11.2</v>
      </c>
      <c r="AB50" s="21" t="e">
        <f t="shared" si="17"/>
        <v>#N/A</v>
      </c>
      <c r="AC50" s="21">
        <f t="shared" si="17"/>
        <v>10.999274341499538</v>
      </c>
      <c r="AD50" s="21" t="e">
        <f>VLOOKUP(AD47,$A$12:$X$42,MATCH(AD$45,$A$11:$X$11,0))</f>
        <v>#N/A</v>
      </c>
      <c r="AE50" s="21" t="e">
        <f>VLOOKUP(AE47,$A$12:$Q$42,MATCH(AD$45,$A$11:$Q$11,0))</f>
        <v>#N/A</v>
      </c>
      <c r="AF50" s="21" t="e">
        <f>VLOOKUP(AF47,$A$12:$Q$42,MATCH(AE$45,$A$11:$Q$11,0))</f>
        <v>#N/A</v>
      </c>
    </row>
    <row r="51" spans="1:32">
      <c r="A51" s="6"/>
      <c r="B51" s="6" t="s">
        <v>51</v>
      </c>
      <c r="C51" s="21">
        <f>VLOOKUP(C48,$A$12:$Q$42,MATCH(C$45,$A$11:$Q$11,0))</f>
        <v>5.1280506802400998</v>
      </c>
      <c r="D51" s="21">
        <f t="shared" si="15"/>
        <v>7.854498401499014</v>
      </c>
      <c r="E51" s="21">
        <f t="shared" si="15"/>
        <v>4.0650406504065035</v>
      </c>
      <c r="F51" s="21">
        <f t="shared" si="15"/>
        <v>4.4929396662387671</v>
      </c>
      <c r="G51" s="21">
        <f t="shared" si="15"/>
        <v>6.9</v>
      </c>
      <c r="H51" s="21">
        <f t="shared" si="15"/>
        <v>6.5531864340292723</v>
      </c>
      <c r="I51" s="21" t="e">
        <f>VLOOKUP(I48,$A$12:$L$42,17)</f>
        <v>#N/A</v>
      </c>
      <c r="J51" s="21">
        <f>VLOOKUP(J48,$A$12:$Q$42,MATCH(J$45,$A$11:$Q$11,0))</f>
        <v>7.4200211802141034</v>
      </c>
      <c r="K51" s="21">
        <f>VLOOKUP(K48,$A$12:$Q$42,MATCH(K$45,$A$11:$Q$11,0))</f>
        <v>6.27</v>
      </c>
      <c r="M51" s="6"/>
      <c r="N51" s="6" t="s">
        <v>51</v>
      </c>
      <c r="O51" s="21">
        <f t="shared" si="16"/>
        <v>4.4303570381437423</v>
      </c>
      <c r="P51" s="21">
        <f t="shared" si="16"/>
        <v>6.7425232829547941</v>
      </c>
      <c r="Q51" s="21">
        <f t="shared" si="16"/>
        <v>4.0650406504065035</v>
      </c>
      <c r="R51" s="21">
        <f t="shared" si="16"/>
        <v>4.4929396662387671</v>
      </c>
      <c r="S51" s="21">
        <f t="shared" si="16"/>
        <v>6.9</v>
      </c>
      <c r="T51" s="21">
        <f t="shared" si="16"/>
        <v>6.5531864340292723</v>
      </c>
      <c r="U51" s="21" t="e">
        <f>VLOOKUP(U48,$A$12:$L$42,17)</f>
        <v>#N/A</v>
      </c>
      <c r="V51" s="21">
        <f>VLOOKUP(V48,$A$12:$Q$42,MATCH(V$45,$A$11:$Q$11,0))</f>
        <v>6.5497128648707559</v>
      </c>
      <c r="W51" s="21">
        <f>VLOOKUP(W48,$A$12:$Q$42,MATCH(W$45,$A$11:$Q$11,0))</f>
        <v>6.27</v>
      </c>
      <c r="Y51" s="6"/>
      <c r="Z51" s="6" t="s">
        <v>51</v>
      </c>
      <c r="AA51" s="21">
        <f t="shared" si="17"/>
        <v>6.3693626128746557</v>
      </c>
      <c r="AB51" s="21" t="e">
        <f t="shared" si="17"/>
        <v>#N/A</v>
      </c>
      <c r="AC51" s="21">
        <f t="shared" si="17"/>
        <v>8.904210441373321</v>
      </c>
      <c r="AD51" s="21" t="e">
        <f t="shared" si="17"/>
        <v>#N/A</v>
      </c>
      <c r="AE51" s="21" t="e">
        <f>VLOOKUP(AE48,$A$12:$Q$42,MATCH(AD$45,$A$11:$Q$11,0))</f>
        <v>#N/A</v>
      </c>
      <c r="AF51" s="21" t="e">
        <f>VLOOKUP(AF48,$A$12:$Q$42,MATCH(AE$45,$A$11:$Q$11,0))</f>
        <v>#N/A</v>
      </c>
    </row>
    <row r="52" spans="1:32">
      <c r="A52" s="6"/>
      <c r="B52" s="6" t="s">
        <v>57</v>
      </c>
      <c r="C52" s="61">
        <f>ABS(C51/C50-1)</f>
        <v>0.45714988126618672</v>
      </c>
      <c r="D52" s="61">
        <f t="shared" ref="D52:I52" si="18">ABS(D51/D50-1)</f>
        <v>7.9238892359525415E-2</v>
      </c>
      <c r="E52" s="61">
        <f t="shared" si="18"/>
        <v>0.29996595928281966</v>
      </c>
      <c r="F52" s="61">
        <f t="shared" si="18"/>
        <v>0.11687597911580305</v>
      </c>
      <c r="G52" s="61">
        <f t="shared" si="18"/>
        <v>8.4880636604774518E-2</v>
      </c>
      <c r="H52" s="61">
        <f t="shared" si="18"/>
        <v>8.4213707895366197E-2</v>
      </c>
      <c r="I52" s="61" t="e">
        <f t="shared" si="18"/>
        <v>#N/A</v>
      </c>
      <c r="J52" s="61">
        <f>ABS(J51/J50-1)</f>
        <v>0.13198040980724846</v>
      </c>
      <c r="K52" s="61">
        <f>ABS(K51/K50-1)</f>
        <v>0.13037447988904305</v>
      </c>
      <c r="M52" s="6"/>
      <c r="N52" s="6" t="s">
        <v>57</v>
      </c>
      <c r="O52" s="61">
        <f>ABS(O51/O50-1)</f>
        <v>0.45394516589449008</v>
      </c>
      <c r="P52" s="61">
        <f t="shared" ref="P52:U52" si="19">ABS(P51/P50-1)</f>
        <v>0.10424276206777283</v>
      </c>
      <c r="Q52" s="61">
        <f t="shared" si="19"/>
        <v>0.29996595928281966</v>
      </c>
      <c r="R52" s="61">
        <f t="shared" si="19"/>
        <v>0.11687597911580305</v>
      </c>
      <c r="S52" s="61">
        <f t="shared" si="19"/>
        <v>8.4880636604774518E-2</v>
      </c>
      <c r="T52" s="61">
        <f t="shared" si="19"/>
        <v>8.4213707895366197E-2</v>
      </c>
      <c r="U52" s="61" t="e">
        <f t="shared" si="19"/>
        <v>#N/A</v>
      </c>
      <c r="V52" s="61">
        <f>ABS(V51/V50-1)</f>
        <v>0.10692187337324555</v>
      </c>
      <c r="W52" s="61">
        <f>ABS(W51/W50-1)</f>
        <v>0.13037447988904305</v>
      </c>
      <c r="Y52" s="6"/>
      <c r="Z52" s="6" t="s">
        <v>57</v>
      </c>
      <c r="AA52" s="61">
        <f>ABS(AA51/AA50-1)</f>
        <v>0.43130690956476281</v>
      </c>
      <c r="AB52" s="61" t="e">
        <f t="shared" ref="AB52" si="20">ABS(AB51/AB50-1)</f>
        <v>#N/A</v>
      </c>
      <c r="AC52" s="61">
        <f>ABS(AC51/AC50-1)</f>
        <v>0.19047291985632897</v>
      </c>
      <c r="AD52" s="61" t="e">
        <f>ABS(AD51/AD50-1)</f>
        <v>#N/A</v>
      </c>
      <c r="AE52" s="61" t="e">
        <f t="shared" ref="AE52:AF52" si="21">ABS(AE51/AE50-1)</f>
        <v>#N/A</v>
      </c>
      <c r="AF52" s="61" t="e">
        <f t="shared" si="21"/>
        <v>#N/A</v>
      </c>
    </row>
    <row r="53" spans="1:32">
      <c r="A53" s="64"/>
      <c r="B53" s="64" t="s">
        <v>58</v>
      </c>
      <c r="C53" s="59">
        <f>ABS((C51/C50)^(1/C49)-1)</f>
        <v>4.2698880174669274E-2</v>
      </c>
      <c r="D53" s="59">
        <f t="shared" ref="D53:K53" si="22">ABS((D51/D50)^(1/D49)-1)</f>
        <v>1.6375373660781567E-2</v>
      </c>
      <c r="E53" s="59">
        <f t="shared" si="22"/>
        <v>3.5034212416049759E-2</v>
      </c>
      <c r="F53" s="59">
        <f t="shared" si="22"/>
        <v>1.3715039320748024E-2</v>
      </c>
      <c r="G53" s="59">
        <f>ABS((G51/G50)^(1/G49)-1)</f>
        <v>2.1931130391647957E-2</v>
      </c>
      <c r="H53" s="59">
        <f t="shared" si="22"/>
        <v>2.1752977672092944E-2</v>
      </c>
      <c r="I53" s="59" t="e">
        <f t="shared" si="22"/>
        <v>#N/A</v>
      </c>
      <c r="J53" s="59">
        <f t="shared" si="22"/>
        <v>2.7911276188525735E-2</v>
      </c>
      <c r="K53" s="59">
        <f t="shared" si="22"/>
        <v>2.755184827306667E-2</v>
      </c>
      <c r="M53" s="64"/>
      <c r="N53" s="64" t="s">
        <v>58</v>
      </c>
      <c r="O53" s="59">
        <f>ABS((O51/O50)^(1/O49)-1)</f>
        <v>4.2296309095845253E-2</v>
      </c>
      <c r="P53" s="59">
        <f t="shared" ref="P53:W53" si="23">ABS((P51/P50)^(1/P49)-1)</f>
        <v>2.1776559727143985E-2</v>
      </c>
      <c r="Q53" s="59">
        <f t="shared" si="23"/>
        <v>3.5034212416049759E-2</v>
      </c>
      <c r="R53" s="59">
        <f t="shared" si="23"/>
        <v>1.3715039320748024E-2</v>
      </c>
      <c r="S53" s="59">
        <f t="shared" si="23"/>
        <v>2.1931130391647957E-2</v>
      </c>
      <c r="T53" s="59">
        <f t="shared" si="23"/>
        <v>2.1752977672092944E-2</v>
      </c>
      <c r="U53" s="59" t="e">
        <f t="shared" si="23"/>
        <v>#N/A</v>
      </c>
      <c r="V53" s="59">
        <f t="shared" si="23"/>
        <v>2.2362412763783812E-2</v>
      </c>
      <c r="W53" s="59">
        <f t="shared" si="23"/>
        <v>2.755184827306667E-2</v>
      </c>
      <c r="Y53" s="64"/>
      <c r="Z53" s="64" t="s">
        <v>58</v>
      </c>
      <c r="AA53" s="59">
        <f>ABS((AA51/AA50)^(1/AA49)-1)</f>
        <v>4.2487487709015115E-2</v>
      </c>
      <c r="AB53" s="59" t="e">
        <f t="shared" ref="AB53:AF53" si="24">ABS((AB51/AB50)^(1/AB49)-1)</f>
        <v>#N/A</v>
      </c>
      <c r="AC53" s="59">
        <f t="shared" si="24"/>
        <v>4.1380462040326971E-2</v>
      </c>
      <c r="AD53" s="59" t="e">
        <f t="shared" si="24"/>
        <v>#N/A</v>
      </c>
      <c r="AE53" s="59" t="e">
        <f t="shared" si="24"/>
        <v>#N/A</v>
      </c>
      <c r="AF53" s="59" t="e">
        <f t="shared" si="24"/>
        <v>#N/A</v>
      </c>
    </row>
    <row r="54" spans="1:32">
      <c r="A54" s="65" t="s">
        <v>50</v>
      </c>
      <c r="B54" s="65" t="s">
        <v>53</v>
      </c>
      <c r="C54" s="58"/>
      <c r="D54" s="58">
        <v>2016</v>
      </c>
      <c r="E54" s="58"/>
      <c r="F54" s="58"/>
      <c r="G54" s="58">
        <v>2015</v>
      </c>
      <c r="H54" s="58"/>
      <c r="I54" s="58">
        <v>2011</v>
      </c>
      <c r="J54" s="58"/>
      <c r="K54" s="58"/>
      <c r="M54" s="65" t="s">
        <v>50</v>
      </c>
      <c r="N54" s="65" t="s">
        <v>53</v>
      </c>
      <c r="O54" s="58"/>
      <c r="P54" s="58">
        <v>2016</v>
      </c>
      <c r="Q54" s="58"/>
      <c r="R54" s="58"/>
      <c r="S54" s="58">
        <v>2015</v>
      </c>
      <c r="T54" s="58"/>
      <c r="U54" s="58">
        <v>2011</v>
      </c>
      <c r="V54" s="58"/>
      <c r="W54" s="58"/>
      <c r="Y54" s="65" t="s">
        <v>50</v>
      </c>
      <c r="Z54" s="65" t="s">
        <v>53</v>
      </c>
      <c r="AA54" s="58"/>
      <c r="AB54" s="58">
        <v>2010</v>
      </c>
      <c r="AC54" s="58"/>
      <c r="AD54" s="58"/>
      <c r="AE54" s="58"/>
      <c r="AF54" s="58"/>
    </row>
    <row r="55" spans="1:32">
      <c r="A55" s="6"/>
      <c r="B55" s="6" t="s">
        <v>54</v>
      </c>
      <c r="C55" s="60"/>
      <c r="D55" s="60">
        <v>2025</v>
      </c>
      <c r="E55" s="60"/>
      <c r="F55" s="60"/>
      <c r="G55" s="60">
        <v>2020</v>
      </c>
      <c r="H55" s="60"/>
      <c r="I55" s="60">
        <v>2021</v>
      </c>
      <c r="J55" s="60"/>
      <c r="K55" s="60"/>
      <c r="M55" s="6"/>
      <c r="N55" s="6" t="s">
        <v>54</v>
      </c>
      <c r="O55" s="60"/>
      <c r="P55" s="60">
        <v>2025</v>
      </c>
      <c r="Q55" s="60"/>
      <c r="R55" s="60"/>
      <c r="S55" s="60">
        <v>2020</v>
      </c>
      <c r="T55" s="60"/>
      <c r="U55" s="60">
        <v>2021</v>
      </c>
      <c r="V55" s="60"/>
      <c r="W55" s="60"/>
      <c r="Y55" s="6"/>
      <c r="Z55" s="6" t="s">
        <v>54</v>
      </c>
      <c r="AA55" s="60"/>
      <c r="AB55" s="60">
        <v>2025</v>
      </c>
      <c r="AC55" s="60"/>
      <c r="AD55" s="60"/>
      <c r="AE55" s="60"/>
      <c r="AF55" s="60"/>
    </row>
    <row r="56" spans="1:32">
      <c r="A56" s="6"/>
      <c r="B56" s="6" t="s">
        <v>55</v>
      </c>
      <c r="C56" s="60">
        <f>C55-C54</f>
        <v>0</v>
      </c>
      <c r="D56" s="60">
        <f t="shared" ref="D56:F56" si="25">D55-D54</f>
        <v>9</v>
      </c>
      <c r="E56" s="60">
        <f t="shared" si="25"/>
        <v>0</v>
      </c>
      <c r="F56" s="60">
        <f t="shared" si="25"/>
        <v>0</v>
      </c>
      <c r="G56" s="60">
        <f>G55-G54</f>
        <v>5</v>
      </c>
      <c r="H56" s="60">
        <f t="shared" ref="H56:K56" si="26">H55-H54</f>
        <v>0</v>
      </c>
      <c r="I56" s="60">
        <f t="shared" si="26"/>
        <v>10</v>
      </c>
      <c r="J56" s="60">
        <f t="shared" si="26"/>
        <v>0</v>
      </c>
      <c r="K56" s="60">
        <f t="shared" si="26"/>
        <v>0</v>
      </c>
      <c r="M56" s="6"/>
      <c r="N56" s="6" t="s">
        <v>55</v>
      </c>
      <c r="O56" s="60">
        <f>O55-O54</f>
        <v>0</v>
      </c>
      <c r="P56" s="60">
        <f t="shared" ref="P56:R56" si="27">P55-P54</f>
        <v>9</v>
      </c>
      <c r="Q56" s="60">
        <f t="shared" si="27"/>
        <v>0</v>
      </c>
      <c r="R56" s="60">
        <f t="shared" si="27"/>
        <v>0</v>
      </c>
      <c r="S56" s="60">
        <f>S55-S54</f>
        <v>5</v>
      </c>
      <c r="T56" s="60">
        <f t="shared" ref="T56:W56" si="28">T55-T54</f>
        <v>0</v>
      </c>
      <c r="U56" s="60">
        <f t="shared" si="28"/>
        <v>10</v>
      </c>
      <c r="V56" s="60">
        <f t="shared" si="28"/>
        <v>0</v>
      </c>
      <c r="W56" s="60">
        <f t="shared" si="28"/>
        <v>0</v>
      </c>
      <c r="Y56" s="6"/>
      <c r="Z56" s="6" t="s">
        <v>55</v>
      </c>
      <c r="AA56" s="60">
        <f>AA55-AA54</f>
        <v>0</v>
      </c>
      <c r="AB56" s="60">
        <f t="shared" ref="AB56:AF56" si="29">AB55-AB54</f>
        <v>15</v>
      </c>
      <c r="AC56" s="60">
        <f t="shared" si="29"/>
        <v>0</v>
      </c>
      <c r="AD56" s="60"/>
      <c r="AE56" s="60">
        <f t="shared" si="29"/>
        <v>0</v>
      </c>
      <c r="AF56" s="60">
        <f t="shared" si="29"/>
        <v>0</v>
      </c>
    </row>
    <row r="57" spans="1:32">
      <c r="A57" s="6"/>
      <c r="B57" s="6" t="s">
        <v>56</v>
      </c>
      <c r="C57" s="21" t="e">
        <f>VLOOKUP(C54,$A$12:$L$42,2)</f>
        <v>#N/A</v>
      </c>
      <c r="D57" s="21" t="e">
        <f>VLOOKUP(D54,$A$12:$L$42,7)</f>
        <v>#N/A</v>
      </c>
      <c r="E57" s="21" t="e">
        <f>VLOOKUP(E54,$A$12:$L$42,8)</f>
        <v>#N/A</v>
      </c>
      <c r="F57" s="21" t="e">
        <f>VLOOKUP(F54,$A$12:$L$42,10)</f>
        <v>#N/A</v>
      </c>
      <c r="G57" s="21">
        <f>VLOOKUP(G54,$A$12:$L$42,MATCH(G$45,$A$11:$Q$11,0))</f>
        <v>6.9</v>
      </c>
      <c r="H57" s="21" t="e">
        <f>VLOOKUP(H54,$A$12:$L$42,12)</f>
        <v>#N/A</v>
      </c>
      <c r="I57" s="21">
        <f>VLOOKUP(I54,$A$12:$L$42,MATCH(I$45,$A$11:$Q$11,0))</f>
        <v>5.8</v>
      </c>
      <c r="J57" s="21" t="e">
        <f>VLOOKUP(J54,$A$12:$M$42,14)</f>
        <v>#N/A</v>
      </c>
      <c r="K57" s="21" t="e">
        <f>VLOOKUP(K54,$A$12:$M$42,14)</f>
        <v>#N/A</v>
      </c>
      <c r="M57" s="6"/>
      <c r="N57" s="6" t="s">
        <v>56</v>
      </c>
      <c r="O57" s="21" t="e">
        <f>VLOOKUP(O54,$A$12:$L$42,2)</f>
        <v>#N/A</v>
      </c>
      <c r="P57" s="21" t="e">
        <f>VLOOKUP(P54,$A$12:$L$42,7)</f>
        <v>#N/A</v>
      </c>
      <c r="Q57" s="21" t="e">
        <f>VLOOKUP(Q54,$A$12:$L$42,8)</f>
        <v>#N/A</v>
      </c>
      <c r="R57" s="21" t="e">
        <f>VLOOKUP(R54,$A$12:$L$42,10)</f>
        <v>#N/A</v>
      </c>
      <c r="S57" s="21">
        <f>VLOOKUP(S54,$A$12:$L$42,MATCH(S$45,$A$11:$Q$11,0))</f>
        <v>6.9</v>
      </c>
      <c r="T57" s="21" t="e">
        <f>VLOOKUP(T54,$A$12:$L$42,12)</f>
        <v>#N/A</v>
      </c>
      <c r="U57" s="21">
        <f>VLOOKUP(U54,$A$12:$L$42,MATCH(U$45,$A$11:$Q$11,0))</f>
        <v>5.8</v>
      </c>
      <c r="V57" s="21" t="e">
        <f>VLOOKUP(V54,$A$12:$M$42,14)</f>
        <v>#N/A</v>
      </c>
      <c r="W57" s="21" t="e">
        <f>VLOOKUP(W54,$A$12:$M$42,14)</f>
        <v>#N/A</v>
      </c>
      <c r="Y57" s="6"/>
      <c r="Z57" s="6" t="s">
        <v>56</v>
      </c>
      <c r="AA57" s="21" t="e">
        <f>VLOOKUP(AA54,$A$12:$L$42,2)</f>
        <v>#N/A</v>
      </c>
      <c r="AB57" s="21">
        <f>VLOOKUP(AB54,$A$12:$X$42,MATCH(AB$45,$A$11:$X$11,0))</f>
        <v>9.6049024508242038</v>
      </c>
      <c r="AC57" s="21" t="e">
        <f>VLOOKUP(AC54,$A$12:$M$42,14)</f>
        <v>#N/A</v>
      </c>
      <c r="AD57" s="21"/>
      <c r="AE57" s="21" t="e">
        <f t="shared" ref="AE57:AF58" si="30">VLOOKUP(AE54,$A$12:$M$42,14)</f>
        <v>#N/A</v>
      </c>
      <c r="AF57" s="21" t="e">
        <f t="shared" si="30"/>
        <v>#N/A</v>
      </c>
    </row>
    <row r="58" spans="1:32">
      <c r="A58" s="6"/>
      <c r="B58" s="6" t="s">
        <v>51</v>
      </c>
      <c r="C58" s="21" t="e">
        <f>VLOOKUP(C55,$A$12:$L$42,2)</f>
        <v>#N/A</v>
      </c>
      <c r="D58" s="21">
        <f>VLOOKUP(D55,$A$12:$L$42,7)</f>
        <v>4.4235570188612421</v>
      </c>
      <c r="E58" s="21" t="e">
        <f>VLOOKUP(E55,$A$12:$L$42,8)</f>
        <v>#N/A</v>
      </c>
      <c r="F58" s="21" t="e">
        <f>VLOOKUP(F55,$A$12:$L$42,10)</f>
        <v>#N/A</v>
      </c>
      <c r="G58" s="21">
        <f>VLOOKUP(G55,$A$12:$L$42,MATCH(G$45,$A$11:$Q$11,0))</f>
        <v>4.9997168065958624</v>
      </c>
      <c r="H58" s="21" t="e">
        <f>VLOOKUP(H55,$A$12:$L$42,12)</f>
        <v>#N/A</v>
      </c>
      <c r="I58" s="21">
        <f>VLOOKUP(I55,$A$12:$L$42,MATCH(I$45,$A$11:$Q$11,0))</f>
        <v>4.84</v>
      </c>
      <c r="J58" s="21" t="e">
        <f>VLOOKUP(J55,$A$12:$M$42,14)</f>
        <v>#N/A</v>
      </c>
      <c r="K58" s="21" t="e">
        <f>VLOOKUP(K55,$A$12:$M$42,14)</f>
        <v>#N/A</v>
      </c>
      <c r="M58" s="6"/>
      <c r="N58" s="6" t="s">
        <v>51</v>
      </c>
      <c r="O58" s="21" t="e">
        <f>VLOOKUP(O55,$A$12:$L$42,2)</f>
        <v>#N/A</v>
      </c>
      <c r="P58" s="21">
        <f>VLOOKUP(P55,$A$12:$L$42,7)</f>
        <v>4.4235570188612421</v>
      </c>
      <c r="Q58" s="21" t="e">
        <f>VLOOKUP(Q55,$A$12:$L$42,8)</f>
        <v>#N/A</v>
      </c>
      <c r="R58" s="21" t="e">
        <f>VLOOKUP(R55,$A$12:$L$42,10)</f>
        <v>#N/A</v>
      </c>
      <c r="S58" s="21">
        <f>VLOOKUP(S55,$A$12:$L$42,MATCH(S$45,$A$11:$Q$11,0))</f>
        <v>4.9997168065958624</v>
      </c>
      <c r="T58" s="21" t="e">
        <f>VLOOKUP(T55,$A$12:$L$42,12)</f>
        <v>#N/A</v>
      </c>
      <c r="U58" s="21">
        <f>VLOOKUP(U55,$A$12:$L$42,MATCH(U$45,$A$11:$Q$11,0))</f>
        <v>4.84</v>
      </c>
      <c r="V58" s="21" t="e">
        <f>VLOOKUP(V55,$A$12:$M$42,14)</f>
        <v>#N/A</v>
      </c>
      <c r="W58" s="21" t="e">
        <f>VLOOKUP(W55,$A$12:$M$42,14)</f>
        <v>#N/A</v>
      </c>
      <c r="Y58" s="6"/>
      <c r="Z58" s="6" t="s">
        <v>51</v>
      </c>
      <c r="AA58" s="21" t="e">
        <f>VLOOKUP(AA55,$A$12:$L$42,2)</f>
        <v>#N/A</v>
      </c>
      <c r="AB58" s="21">
        <f>VLOOKUP(AB55,$A$12:$X$42,MATCH(AB$45,$A$11:$X$11,0))</f>
        <v>6.3693626128746557</v>
      </c>
      <c r="AC58" s="21" t="e">
        <f>VLOOKUP(AC55,$A$12:$M$42,14)</f>
        <v>#N/A</v>
      </c>
      <c r="AD58" s="21"/>
      <c r="AE58" s="21" t="e">
        <f t="shared" si="30"/>
        <v>#N/A</v>
      </c>
      <c r="AF58" s="21" t="e">
        <f t="shared" si="30"/>
        <v>#N/A</v>
      </c>
    </row>
    <row r="59" spans="1:32">
      <c r="A59" s="6"/>
      <c r="B59" s="6" t="s">
        <v>57</v>
      </c>
      <c r="C59" s="61" t="e">
        <f>ABS(C58/C57-1)</f>
        <v>#N/A</v>
      </c>
      <c r="D59" s="61" t="e">
        <f t="shared" ref="D59:I59" si="31">ABS(D58/D57-1)</f>
        <v>#N/A</v>
      </c>
      <c r="E59" s="61" t="e">
        <f t="shared" si="31"/>
        <v>#N/A</v>
      </c>
      <c r="F59" s="61" t="e">
        <f t="shared" si="31"/>
        <v>#N/A</v>
      </c>
      <c r="G59" s="61">
        <f t="shared" si="31"/>
        <v>0.27540336136291854</v>
      </c>
      <c r="H59" s="61" t="e">
        <f t="shared" si="31"/>
        <v>#N/A</v>
      </c>
      <c r="I59" s="61">
        <f t="shared" si="31"/>
        <v>0.16551724137931034</v>
      </c>
      <c r="J59" s="61" t="e">
        <f>ABS(J58/J57-1)</f>
        <v>#N/A</v>
      </c>
      <c r="K59" s="61" t="e">
        <f>ABS(K58/K57-1)</f>
        <v>#N/A</v>
      </c>
      <c r="M59" s="6"/>
      <c r="N59" s="6" t="s">
        <v>57</v>
      </c>
      <c r="O59" s="61" t="e">
        <f>ABS(O58/O57-1)</f>
        <v>#N/A</v>
      </c>
      <c r="P59" s="61" t="e">
        <f t="shared" ref="P59:U59" si="32">ABS(P58/P57-1)</f>
        <v>#N/A</v>
      </c>
      <c r="Q59" s="61" t="e">
        <f t="shared" si="32"/>
        <v>#N/A</v>
      </c>
      <c r="R59" s="61" t="e">
        <f t="shared" si="32"/>
        <v>#N/A</v>
      </c>
      <c r="S59" s="61">
        <f t="shared" si="32"/>
        <v>0.27540336136291854</v>
      </c>
      <c r="T59" s="61" t="e">
        <f t="shared" si="32"/>
        <v>#N/A</v>
      </c>
      <c r="U59" s="61">
        <f t="shared" si="32"/>
        <v>0.16551724137931034</v>
      </c>
      <c r="V59" s="61" t="e">
        <f>ABS(V58/V57-1)</f>
        <v>#N/A</v>
      </c>
      <c r="W59" s="61" t="e">
        <f>ABS(W58/W57-1)</f>
        <v>#N/A</v>
      </c>
      <c r="Y59" s="6"/>
      <c r="Z59" s="6" t="s">
        <v>57</v>
      </c>
      <c r="AA59" s="61" t="e">
        <f>ABS(AA58/AA57-1)</f>
        <v>#N/A</v>
      </c>
      <c r="AB59" s="61">
        <f t="shared" ref="AB59" si="33">ABS(AB58/AB57-1)</f>
        <v>0.33686337310712655</v>
      </c>
      <c r="AC59" s="61" t="e">
        <f>ABS(AC58/AC57-1)</f>
        <v>#N/A</v>
      </c>
      <c r="AD59" s="61"/>
      <c r="AE59" s="61" t="e">
        <f t="shared" ref="AE59:AF59" si="34">ABS(AE58/AE57-1)</f>
        <v>#N/A</v>
      </c>
      <c r="AF59" s="61" t="e">
        <f t="shared" si="34"/>
        <v>#N/A</v>
      </c>
    </row>
    <row r="60" spans="1:32">
      <c r="A60" s="64"/>
      <c r="B60" s="64" t="s">
        <v>58</v>
      </c>
      <c r="C60" s="59" t="e">
        <f>ABS((C58/C57)^(1/C56)-1)</f>
        <v>#N/A</v>
      </c>
      <c r="D60" s="59" t="e">
        <f t="shared" ref="D60:K60" si="35">ABS((D58/D57)^(1/D56)-1)</f>
        <v>#N/A</v>
      </c>
      <c r="E60" s="59" t="e">
        <f t="shared" si="35"/>
        <v>#N/A</v>
      </c>
      <c r="F60" s="59" t="e">
        <f t="shared" si="35"/>
        <v>#N/A</v>
      </c>
      <c r="G60" s="59">
        <f>ABS((G58/G57)^(1/G56)-1)</f>
        <v>6.2396406858080788E-2</v>
      </c>
      <c r="H60" s="59" t="e">
        <f t="shared" si="35"/>
        <v>#N/A</v>
      </c>
      <c r="I60" s="59">
        <f t="shared" si="35"/>
        <v>1.7931600389706204E-2</v>
      </c>
      <c r="J60" s="59" t="e">
        <f t="shared" si="35"/>
        <v>#N/A</v>
      </c>
      <c r="K60" s="59" t="e">
        <f t="shared" si="35"/>
        <v>#N/A</v>
      </c>
      <c r="M60" s="64"/>
      <c r="N60" s="64" t="s">
        <v>58</v>
      </c>
      <c r="O60" s="59" t="e">
        <f>ABS((O58/O57)^(1/O56)-1)</f>
        <v>#N/A</v>
      </c>
      <c r="P60" s="59" t="e">
        <f t="shared" ref="P60:R60" si="36">ABS((P58/P57)^(1/P56)-1)</f>
        <v>#N/A</v>
      </c>
      <c r="Q60" s="59" t="e">
        <f t="shared" si="36"/>
        <v>#N/A</v>
      </c>
      <c r="R60" s="59" t="e">
        <f t="shared" si="36"/>
        <v>#N/A</v>
      </c>
      <c r="S60" s="59">
        <f>ABS((S58/S57)^(1/S56)-1)</f>
        <v>6.2396406858080788E-2</v>
      </c>
      <c r="T60" s="59" t="e">
        <f t="shared" ref="T60:W60" si="37">ABS((T58/T57)^(1/T56)-1)</f>
        <v>#N/A</v>
      </c>
      <c r="U60" s="59">
        <f t="shared" si="37"/>
        <v>1.7931600389706204E-2</v>
      </c>
      <c r="V60" s="59" t="e">
        <f t="shared" si="37"/>
        <v>#N/A</v>
      </c>
      <c r="W60" s="59" t="e">
        <f t="shared" si="37"/>
        <v>#N/A</v>
      </c>
      <c r="Y60" s="64"/>
      <c r="Z60" s="64" t="s">
        <v>58</v>
      </c>
      <c r="AA60" s="59" t="e">
        <f>ABS((AA58/AA57)^(1/AA56)-1)</f>
        <v>#N/A</v>
      </c>
      <c r="AB60" s="59">
        <f t="shared" ref="AB60:AF60" si="38">ABS((AB58/AB57)^(1/AB56)-1)</f>
        <v>2.7013380885490546E-2</v>
      </c>
      <c r="AC60" s="59" t="e">
        <f t="shared" si="38"/>
        <v>#N/A</v>
      </c>
      <c r="AD60" s="59"/>
      <c r="AE60" s="59" t="e">
        <f t="shared" si="38"/>
        <v>#N/A</v>
      </c>
      <c r="AF60" s="59" t="e">
        <f t="shared" si="38"/>
        <v>#N/A</v>
      </c>
    </row>
    <row r="61" spans="1:32">
      <c r="A61" s="1" t="s">
        <v>52</v>
      </c>
      <c r="B61" s="1" t="s">
        <v>53</v>
      </c>
      <c r="C61" s="60"/>
      <c r="D61" s="60"/>
      <c r="E61" s="60"/>
      <c r="F61" s="60"/>
      <c r="G61" s="60"/>
      <c r="H61" s="60"/>
      <c r="I61" s="60"/>
      <c r="J61" s="60"/>
      <c r="K61" s="60"/>
      <c r="M61" s="1" t="s">
        <v>52</v>
      </c>
      <c r="N61" s="1" t="s">
        <v>53</v>
      </c>
      <c r="O61" s="60"/>
      <c r="P61" s="60"/>
      <c r="Q61" s="60"/>
      <c r="R61" s="60"/>
      <c r="S61" s="60"/>
      <c r="T61" s="60"/>
      <c r="U61" s="60"/>
      <c r="V61" s="60"/>
      <c r="W61" s="60"/>
      <c r="Y61" s="1" t="s">
        <v>52</v>
      </c>
      <c r="Z61" s="1" t="s">
        <v>53</v>
      </c>
      <c r="AA61" s="60"/>
      <c r="AB61" s="60"/>
      <c r="AC61" s="60"/>
      <c r="AD61" s="60"/>
      <c r="AE61" s="60"/>
      <c r="AF61" s="60"/>
    </row>
    <row r="62" spans="1:32">
      <c r="B62" s="1" t="s">
        <v>54</v>
      </c>
      <c r="C62" s="60"/>
      <c r="D62" s="60"/>
      <c r="E62" s="60"/>
      <c r="F62" s="60"/>
      <c r="G62" s="60"/>
      <c r="H62" s="60"/>
      <c r="I62" s="60"/>
      <c r="J62" s="60"/>
      <c r="K62" s="60"/>
      <c r="N62" s="1" t="s">
        <v>54</v>
      </c>
      <c r="O62" s="60"/>
      <c r="P62" s="60"/>
      <c r="Q62" s="60"/>
      <c r="R62" s="60"/>
      <c r="S62" s="60"/>
      <c r="T62" s="60"/>
      <c r="U62" s="60"/>
      <c r="V62" s="60"/>
      <c r="W62" s="60"/>
      <c r="Z62" s="1" t="s">
        <v>54</v>
      </c>
      <c r="AA62" s="60"/>
      <c r="AB62" s="60"/>
      <c r="AC62" s="60"/>
      <c r="AD62" s="60"/>
      <c r="AE62" s="60"/>
      <c r="AF62" s="60"/>
    </row>
    <row r="63" spans="1:32">
      <c r="B63" s="1" t="s">
        <v>55</v>
      </c>
      <c r="C63" s="60">
        <f>C62-C61</f>
        <v>0</v>
      </c>
      <c r="D63" s="60">
        <f t="shared" ref="D63:K63" si="39">D62-D61</f>
        <v>0</v>
      </c>
      <c r="E63" s="60">
        <f t="shared" si="39"/>
        <v>0</v>
      </c>
      <c r="F63" s="60">
        <f t="shared" si="39"/>
        <v>0</v>
      </c>
      <c r="G63" s="60">
        <f t="shared" si="39"/>
        <v>0</v>
      </c>
      <c r="H63" s="60">
        <f t="shared" si="39"/>
        <v>0</v>
      </c>
      <c r="I63" s="60">
        <f t="shared" si="39"/>
        <v>0</v>
      </c>
      <c r="J63" s="60">
        <f t="shared" si="39"/>
        <v>0</v>
      </c>
      <c r="K63" s="60">
        <f t="shared" si="39"/>
        <v>0</v>
      </c>
      <c r="N63" s="1" t="s">
        <v>55</v>
      </c>
      <c r="O63" s="60">
        <f>O62-O61</f>
        <v>0</v>
      </c>
      <c r="P63" s="60">
        <f t="shared" ref="P63:W63" si="40">P62-P61</f>
        <v>0</v>
      </c>
      <c r="Q63" s="60">
        <f t="shared" si="40"/>
        <v>0</v>
      </c>
      <c r="R63" s="60">
        <f t="shared" si="40"/>
        <v>0</v>
      </c>
      <c r="S63" s="60">
        <f t="shared" si="40"/>
        <v>0</v>
      </c>
      <c r="T63" s="60">
        <f t="shared" si="40"/>
        <v>0</v>
      </c>
      <c r="U63" s="60">
        <f t="shared" si="40"/>
        <v>0</v>
      </c>
      <c r="V63" s="60">
        <f t="shared" si="40"/>
        <v>0</v>
      </c>
      <c r="W63" s="60">
        <f t="shared" si="40"/>
        <v>0</v>
      </c>
      <c r="Z63" s="1" t="s">
        <v>55</v>
      </c>
      <c r="AA63" s="60">
        <f>AA62-AA61</f>
        <v>0</v>
      </c>
      <c r="AB63" s="60">
        <f t="shared" ref="AB63:AC63" si="41">AB62-AB61</f>
        <v>0</v>
      </c>
      <c r="AC63" s="60">
        <f t="shared" si="41"/>
        <v>0</v>
      </c>
      <c r="AD63" s="60"/>
      <c r="AE63" s="60">
        <f t="shared" ref="AE63:AF63" si="42">AE62-AE61</f>
        <v>0</v>
      </c>
      <c r="AF63" s="60">
        <f t="shared" si="42"/>
        <v>0</v>
      </c>
    </row>
    <row r="64" spans="1:32">
      <c r="B64" s="1" t="s">
        <v>56</v>
      </c>
      <c r="C64" s="21" t="e">
        <f>VLOOKUP(C61,$A$12:$L$42,2)</f>
        <v>#N/A</v>
      </c>
      <c r="D64" s="21" t="e">
        <f>VLOOKUP(D61,$A$12:$L$42,6)</f>
        <v>#N/A</v>
      </c>
      <c r="E64" s="21" t="e">
        <f>VLOOKUP(E61,$A$12:$L$42,8)</f>
        <v>#N/A</v>
      </c>
      <c r="F64" s="21" t="e">
        <f>VLOOKUP(F61,$A$12:$L$42,10)</f>
        <v>#N/A</v>
      </c>
      <c r="G64" s="21" t="e">
        <f>VLOOKUP(G61,$A$12:$L$42,MATCH(G$45,$A$11:$Q$11,0))</f>
        <v>#N/A</v>
      </c>
      <c r="H64" s="21" t="e">
        <f>VLOOKUP(H61,$A$12:$L$42,12)</f>
        <v>#N/A</v>
      </c>
      <c r="I64" s="21" t="e">
        <f>VLOOKUP(I61,$A$12:$L$42,13)</f>
        <v>#N/A</v>
      </c>
      <c r="J64" s="21" t="e">
        <f>VLOOKUP(J61,$A$12:$M$42,14)</f>
        <v>#N/A</v>
      </c>
      <c r="K64" s="21" t="e">
        <f>VLOOKUP(K61,$A$12:$M$42,14)</f>
        <v>#N/A</v>
      </c>
      <c r="N64" s="1" t="s">
        <v>56</v>
      </c>
      <c r="O64" s="21" t="e">
        <f>VLOOKUP(O61,$A$12:$L$42,2)</f>
        <v>#N/A</v>
      </c>
      <c r="P64" s="21" t="e">
        <f>VLOOKUP(P61,$A$12:$L$42,6)</f>
        <v>#N/A</v>
      </c>
      <c r="Q64" s="21" t="e">
        <f>VLOOKUP(Q61,$A$12:$L$42,8)</f>
        <v>#N/A</v>
      </c>
      <c r="R64" s="21" t="e">
        <f>VLOOKUP(R61,$A$12:$L$42,10)</f>
        <v>#N/A</v>
      </c>
      <c r="S64" s="21" t="e">
        <f>VLOOKUP(S61,$A$12:$L$42,MATCH(S$45,$A$11:$Q$11,0))</f>
        <v>#N/A</v>
      </c>
      <c r="T64" s="21" t="e">
        <f>VLOOKUP(T61,$A$12:$L$42,12)</f>
        <v>#N/A</v>
      </c>
      <c r="U64" s="21" t="e">
        <f>VLOOKUP(U61,$A$12:$L$42,13)</f>
        <v>#N/A</v>
      </c>
      <c r="V64" s="21" t="e">
        <f>VLOOKUP(V61,$A$12:$M$42,14)</f>
        <v>#N/A</v>
      </c>
      <c r="W64" s="21" t="e">
        <f>VLOOKUP(W61,$A$12:$M$42,14)</f>
        <v>#N/A</v>
      </c>
      <c r="Z64" s="1" t="s">
        <v>56</v>
      </c>
      <c r="AA64" s="21" t="e">
        <f>VLOOKUP(AA61,$A$12:$L$42,2)</f>
        <v>#N/A</v>
      </c>
      <c r="AB64" s="21" t="e">
        <f>VLOOKUP(AB61,$A$12:$L$42,6)</f>
        <v>#N/A</v>
      </c>
      <c r="AC64" s="21" t="e">
        <f>VLOOKUP(AC61,$A$12:$M$42,14)</f>
        <v>#N/A</v>
      </c>
      <c r="AD64" s="21"/>
      <c r="AE64" s="21" t="e">
        <f t="shared" ref="AE64:AF65" si="43">VLOOKUP(AE61,$A$12:$M$42,14)</f>
        <v>#N/A</v>
      </c>
      <c r="AF64" s="21" t="e">
        <f t="shared" si="43"/>
        <v>#N/A</v>
      </c>
    </row>
    <row r="65" spans="2:32">
      <c r="B65" s="1" t="s">
        <v>51</v>
      </c>
      <c r="C65" s="21" t="e">
        <f>VLOOKUP(C62,$A$12:$L$42,2)</f>
        <v>#N/A</v>
      </c>
      <c r="D65" s="21" t="e">
        <f>VLOOKUP(D62,$A$12:$L$42,6)</f>
        <v>#N/A</v>
      </c>
      <c r="E65" s="21" t="e">
        <f>VLOOKUP(E62,$A$12:$L$42,8)</f>
        <v>#N/A</v>
      </c>
      <c r="F65" s="21" t="e">
        <f>VLOOKUP(F62,$A$12:$L$42,10)</f>
        <v>#N/A</v>
      </c>
      <c r="G65" s="21" t="e">
        <f>VLOOKUP(G62,$A$12:$L$42,MATCH(G$45,$A$11:$Q$11,0))</f>
        <v>#N/A</v>
      </c>
      <c r="H65" s="21" t="e">
        <f>VLOOKUP(H62,$A$12:$L$42,12)</f>
        <v>#N/A</v>
      </c>
      <c r="I65" s="21" t="e">
        <f>VLOOKUP(I62,$A$12:$L$42,13)</f>
        <v>#N/A</v>
      </c>
      <c r="J65" s="21" t="e">
        <f>VLOOKUP(J62,$A$12:$M$42,14)</f>
        <v>#N/A</v>
      </c>
      <c r="K65" s="21" t="e">
        <f>VLOOKUP(K62,$A$12:$M$42,14)</f>
        <v>#N/A</v>
      </c>
      <c r="N65" s="1" t="s">
        <v>51</v>
      </c>
      <c r="O65" s="21" t="e">
        <f>VLOOKUP(O62,$A$12:$L$42,2)</f>
        <v>#N/A</v>
      </c>
      <c r="P65" s="21" t="e">
        <f>VLOOKUP(P62,$A$12:$L$42,6)</f>
        <v>#N/A</v>
      </c>
      <c r="Q65" s="21" t="e">
        <f>VLOOKUP(Q62,$A$12:$L$42,8)</f>
        <v>#N/A</v>
      </c>
      <c r="R65" s="21" t="e">
        <f>VLOOKUP(R62,$A$12:$L$42,10)</f>
        <v>#N/A</v>
      </c>
      <c r="S65" s="21" t="e">
        <f>VLOOKUP(S62,$A$12:$L$42,MATCH(S$45,$A$11:$Q$11,0))</f>
        <v>#N/A</v>
      </c>
      <c r="T65" s="21" t="e">
        <f>VLOOKUP(T62,$A$12:$L$42,12)</f>
        <v>#N/A</v>
      </c>
      <c r="U65" s="21" t="e">
        <f>VLOOKUP(U62,$A$12:$L$42,13)</f>
        <v>#N/A</v>
      </c>
      <c r="V65" s="21" t="e">
        <f>VLOOKUP(V62,$A$12:$M$42,14)</f>
        <v>#N/A</v>
      </c>
      <c r="W65" s="21" t="e">
        <f>VLOOKUP(W62,$A$12:$M$42,14)</f>
        <v>#N/A</v>
      </c>
      <c r="Z65" s="1" t="s">
        <v>51</v>
      </c>
      <c r="AA65" s="21" t="e">
        <f>VLOOKUP(AA62,$A$12:$L$42,2)</f>
        <v>#N/A</v>
      </c>
      <c r="AB65" s="21" t="e">
        <f>VLOOKUP(AB62,$A$12:$L$42,6)</f>
        <v>#N/A</v>
      </c>
      <c r="AC65" s="21" t="e">
        <f>VLOOKUP(AC62,$A$12:$M$42,14)</f>
        <v>#N/A</v>
      </c>
      <c r="AD65" s="21"/>
      <c r="AE65" s="21" t="e">
        <f t="shared" si="43"/>
        <v>#N/A</v>
      </c>
      <c r="AF65" s="21" t="e">
        <f t="shared" si="43"/>
        <v>#N/A</v>
      </c>
    </row>
    <row r="66" spans="2:32">
      <c r="B66" s="1" t="s">
        <v>57</v>
      </c>
      <c r="C66" s="61" t="e">
        <f>ABS(C65/C64-1)</f>
        <v>#N/A</v>
      </c>
      <c r="D66" s="61" t="e">
        <f t="shared" ref="D66:K66" si="44">ABS(D65/D64-1)</f>
        <v>#N/A</v>
      </c>
      <c r="E66" s="61" t="e">
        <f t="shared" si="44"/>
        <v>#N/A</v>
      </c>
      <c r="F66" s="61" t="e">
        <f t="shared" si="44"/>
        <v>#N/A</v>
      </c>
      <c r="G66" s="61" t="e">
        <f t="shared" si="44"/>
        <v>#N/A</v>
      </c>
      <c r="H66" s="61" t="e">
        <f t="shared" si="44"/>
        <v>#N/A</v>
      </c>
      <c r="I66" s="61" t="e">
        <f t="shared" si="44"/>
        <v>#N/A</v>
      </c>
      <c r="J66" s="61" t="e">
        <f t="shared" si="44"/>
        <v>#N/A</v>
      </c>
      <c r="K66" s="61" t="e">
        <f t="shared" si="44"/>
        <v>#N/A</v>
      </c>
      <c r="N66" s="1" t="s">
        <v>57</v>
      </c>
      <c r="O66" s="61" t="e">
        <f>ABS(O65/O64-1)</f>
        <v>#N/A</v>
      </c>
      <c r="P66" s="61" t="e">
        <f t="shared" ref="P66:W66" si="45">ABS(P65/P64-1)</f>
        <v>#N/A</v>
      </c>
      <c r="Q66" s="61" t="e">
        <f t="shared" si="45"/>
        <v>#N/A</v>
      </c>
      <c r="R66" s="61" t="e">
        <f t="shared" si="45"/>
        <v>#N/A</v>
      </c>
      <c r="S66" s="61" t="e">
        <f t="shared" si="45"/>
        <v>#N/A</v>
      </c>
      <c r="T66" s="61" t="e">
        <f t="shared" si="45"/>
        <v>#N/A</v>
      </c>
      <c r="U66" s="61" t="e">
        <f t="shared" si="45"/>
        <v>#N/A</v>
      </c>
      <c r="V66" s="61" t="e">
        <f t="shared" si="45"/>
        <v>#N/A</v>
      </c>
      <c r="W66" s="61" t="e">
        <f t="shared" si="45"/>
        <v>#N/A</v>
      </c>
      <c r="Z66" s="1" t="s">
        <v>57</v>
      </c>
      <c r="AA66" s="61" t="e">
        <f>ABS(AA65/AA64-1)</f>
        <v>#N/A</v>
      </c>
      <c r="AB66" s="61" t="e">
        <f t="shared" ref="AB66:AC66" si="46">ABS(AB65/AB64-1)</f>
        <v>#N/A</v>
      </c>
      <c r="AC66" s="61" t="e">
        <f t="shared" si="46"/>
        <v>#N/A</v>
      </c>
      <c r="AD66" s="61"/>
      <c r="AE66" s="61" t="e">
        <f t="shared" ref="AE66:AF66" si="47">ABS(AE65/AE64-1)</f>
        <v>#N/A</v>
      </c>
      <c r="AF66" s="61" t="e">
        <f t="shared" si="47"/>
        <v>#N/A</v>
      </c>
    </row>
    <row r="67" spans="2:32">
      <c r="B67" s="1" t="s">
        <v>58</v>
      </c>
      <c r="C67" s="31" t="e">
        <f>ABS((C65/C64)^(1/C63)-1)</f>
        <v>#N/A</v>
      </c>
      <c r="D67" s="31" t="e">
        <f t="shared" ref="D67:K67" si="48">ABS((D65/D64)^(1/D63)-1)</f>
        <v>#N/A</v>
      </c>
      <c r="E67" s="31" t="e">
        <f t="shared" si="48"/>
        <v>#N/A</v>
      </c>
      <c r="F67" s="31" t="e">
        <f t="shared" si="48"/>
        <v>#N/A</v>
      </c>
      <c r="G67" s="31" t="e">
        <f t="shared" si="48"/>
        <v>#N/A</v>
      </c>
      <c r="H67" s="31" t="e">
        <f t="shared" si="48"/>
        <v>#N/A</v>
      </c>
      <c r="I67" s="31" t="e">
        <f t="shared" si="48"/>
        <v>#N/A</v>
      </c>
      <c r="J67" s="31" t="e">
        <f t="shared" si="48"/>
        <v>#N/A</v>
      </c>
      <c r="K67" s="31" t="e">
        <f t="shared" si="48"/>
        <v>#N/A</v>
      </c>
      <c r="N67" s="1" t="s">
        <v>58</v>
      </c>
      <c r="O67" s="31" t="e">
        <f>ABS((O65/O64)^(1/O63)-1)</f>
        <v>#N/A</v>
      </c>
      <c r="P67" s="31" t="e">
        <f t="shared" ref="P67:W67" si="49">ABS((P65/P64)^(1/P63)-1)</f>
        <v>#N/A</v>
      </c>
      <c r="Q67" s="31" t="e">
        <f t="shared" si="49"/>
        <v>#N/A</v>
      </c>
      <c r="R67" s="31" t="e">
        <f t="shared" si="49"/>
        <v>#N/A</v>
      </c>
      <c r="S67" s="31" t="e">
        <f t="shared" si="49"/>
        <v>#N/A</v>
      </c>
      <c r="T67" s="31" t="e">
        <f t="shared" si="49"/>
        <v>#N/A</v>
      </c>
      <c r="U67" s="31" t="e">
        <f t="shared" si="49"/>
        <v>#N/A</v>
      </c>
      <c r="V67" s="31" t="e">
        <f t="shared" si="49"/>
        <v>#N/A</v>
      </c>
      <c r="W67" s="31" t="e">
        <f t="shared" si="49"/>
        <v>#N/A</v>
      </c>
      <c r="Z67" s="1" t="s">
        <v>58</v>
      </c>
      <c r="AA67" s="31" t="e">
        <f>ABS((AA65/AA64)^(1/AA63)-1)</f>
        <v>#N/A</v>
      </c>
      <c r="AB67" s="31" t="e">
        <f t="shared" ref="AB67:AC67" si="50">ABS((AB65/AB64)^(1/AB63)-1)</f>
        <v>#N/A</v>
      </c>
      <c r="AC67" s="31" t="e">
        <f t="shared" si="50"/>
        <v>#N/A</v>
      </c>
      <c r="AD67" s="31"/>
      <c r="AE67" s="31" t="e">
        <f t="shared" ref="AE67:AF67" si="51">ABS((AE65/AE64)^(1/AE63)-1)</f>
        <v>#N/A</v>
      </c>
      <c r="AF67" s="31" t="e">
        <f t="shared" si="51"/>
        <v>#N/A</v>
      </c>
    </row>
    <row r="107" spans="2:2">
      <c r="B107" s="96"/>
    </row>
  </sheetData>
  <phoneticPr fontId="3" type="noConversion"/>
  <pageMargins left="0.75" right="0.75" top="1" bottom="1" header="0.5" footer="0.5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V168"/>
  <sheetViews>
    <sheetView showGridLines="0" topLeftCell="AH6" workbookViewId="0">
      <selection activeCell="AM38" sqref="AM38"/>
    </sheetView>
  </sheetViews>
  <sheetFormatPr baseColWidth="10" defaultColWidth="10.7109375" defaultRowHeight="12" x14ac:dyDescent="0"/>
  <cols>
    <col min="1" max="1" width="2" style="1" customWidth="1"/>
    <col min="2" max="29" width="10.7109375" style="1"/>
    <col min="30" max="30" width="13.7109375" style="1" customWidth="1"/>
    <col min="31" max="16384" width="10.7109375" style="1"/>
  </cols>
  <sheetData>
    <row r="2" spans="2:48">
      <c r="B2" s="1" t="s">
        <v>45</v>
      </c>
      <c r="C2" s="50" t="s">
        <v>41</v>
      </c>
    </row>
    <row r="3" spans="2:48">
      <c r="C3" s="51" t="s">
        <v>42</v>
      </c>
    </row>
    <row r="4" spans="2:48">
      <c r="C4" s="52" t="s">
        <v>43</v>
      </c>
    </row>
    <row r="5" spans="2:48">
      <c r="C5" s="53" t="s">
        <v>0</v>
      </c>
    </row>
    <row r="6" spans="2:48" ht="36">
      <c r="C6" s="54" t="s">
        <v>44</v>
      </c>
      <c r="AI6" s="76" t="s">
        <v>77</v>
      </c>
      <c r="AJ6" s="76"/>
    </row>
    <row r="7" spans="2:48" ht="24" customHeight="1">
      <c r="B7" s="5" t="s">
        <v>47</v>
      </c>
      <c r="C7" s="5"/>
      <c r="D7" s="5"/>
      <c r="E7" s="5"/>
      <c r="F7" s="5"/>
      <c r="G7" s="5"/>
      <c r="H7" s="5"/>
      <c r="I7" s="4"/>
      <c r="R7" s="5" t="s">
        <v>48</v>
      </c>
      <c r="S7" s="5"/>
      <c r="T7" s="5"/>
      <c r="U7" s="5"/>
      <c r="V7" s="4"/>
      <c r="AH7" s="5" t="s">
        <v>80</v>
      </c>
      <c r="AI7" s="1">
        <v>31.65</v>
      </c>
      <c r="AJ7" s="1" t="s">
        <v>78</v>
      </c>
    </row>
    <row r="8" spans="2:48" ht="6" customHeight="1" thickBot="1">
      <c r="B8" s="5"/>
      <c r="C8" s="5"/>
      <c r="D8" s="5"/>
      <c r="E8" s="5"/>
      <c r="F8" s="5"/>
      <c r="G8" s="5"/>
      <c r="H8" s="5"/>
      <c r="I8" s="4"/>
      <c r="R8" s="5"/>
      <c r="S8" s="5"/>
      <c r="T8" s="5"/>
      <c r="U8" s="5"/>
      <c r="V8" s="4"/>
    </row>
    <row r="9" spans="2:48" ht="30" customHeight="1">
      <c r="B9" s="13"/>
      <c r="C9" s="14" t="s">
        <v>27</v>
      </c>
      <c r="D9" s="14" t="s">
        <v>23</v>
      </c>
      <c r="E9" s="14" t="s">
        <v>26</v>
      </c>
      <c r="F9" s="14" t="s">
        <v>24</v>
      </c>
      <c r="G9" s="14" t="s">
        <v>28</v>
      </c>
      <c r="H9" s="14" t="s">
        <v>25</v>
      </c>
      <c r="I9" s="14" t="s">
        <v>11</v>
      </c>
      <c r="J9" s="14" t="s">
        <v>12</v>
      </c>
      <c r="K9" s="14" t="s">
        <v>13</v>
      </c>
      <c r="L9" s="14" t="s">
        <v>14</v>
      </c>
      <c r="M9" s="14" t="s">
        <v>15</v>
      </c>
      <c r="N9" s="14" t="s">
        <v>30</v>
      </c>
      <c r="O9" s="15" t="s">
        <v>31</v>
      </c>
      <c r="P9" s="15" t="s">
        <v>75</v>
      </c>
      <c r="R9" s="13"/>
      <c r="S9" s="14" t="s">
        <v>27</v>
      </c>
      <c r="T9" s="14" t="s">
        <v>23</v>
      </c>
      <c r="U9" s="14" t="s">
        <v>10</v>
      </c>
      <c r="V9" s="14" t="s">
        <v>8</v>
      </c>
      <c r="W9" s="14" t="s">
        <v>25</v>
      </c>
      <c r="X9" s="14" t="s">
        <v>11</v>
      </c>
      <c r="Y9" s="14" t="s">
        <v>12</v>
      </c>
      <c r="Z9" s="14" t="s">
        <v>13</v>
      </c>
      <c r="AA9" s="14" t="s">
        <v>18</v>
      </c>
      <c r="AB9" s="14" t="s">
        <v>15</v>
      </c>
      <c r="AC9" s="14" t="s">
        <v>30</v>
      </c>
      <c r="AD9" s="111" t="s">
        <v>31</v>
      </c>
      <c r="AE9" s="15" t="s">
        <v>82</v>
      </c>
      <c r="AF9" s="15" t="s">
        <v>75</v>
      </c>
      <c r="AH9" s="13"/>
      <c r="AI9" s="14" t="s">
        <v>27</v>
      </c>
      <c r="AJ9" s="14" t="s">
        <v>23</v>
      </c>
      <c r="AK9" s="14" t="s">
        <v>10</v>
      </c>
      <c r="AL9" s="14" t="s">
        <v>8</v>
      </c>
      <c r="AM9" s="14" t="s">
        <v>25</v>
      </c>
      <c r="AN9" s="14" t="s">
        <v>11</v>
      </c>
      <c r="AO9" s="14" t="s">
        <v>12</v>
      </c>
      <c r="AP9" s="14" t="s">
        <v>13</v>
      </c>
      <c r="AQ9" s="14" t="s">
        <v>14</v>
      </c>
      <c r="AR9" s="14" t="s">
        <v>15</v>
      </c>
      <c r="AS9" s="14" t="s">
        <v>30</v>
      </c>
      <c r="AT9" s="15" t="s">
        <v>31</v>
      </c>
      <c r="AU9" s="15" t="s">
        <v>82</v>
      </c>
      <c r="AV9" s="15" t="s">
        <v>75</v>
      </c>
    </row>
    <row r="10" spans="2:48" s="3" customFormat="1">
      <c r="B10" s="10">
        <v>1995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16"/>
      <c r="P10" s="16"/>
      <c r="R10" s="10">
        <v>1995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39"/>
      <c r="AE10" s="77"/>
      <c r="AF10" s="16"/>
      <c r="AH10" s="10">
        <v>1995</v>
      </c>
      <c r="AI10" s="77"/>
      <c r="AK10" s="77"/>
      <c r="AL10" s="77"/>
      <c r="AN10" s="77"/>
      <c r="AO10" s="77"/>
      <c r="AP10" s="77"/>
      <c r="AQ10" s="77"/>
      <c r="AR10" s="77"/>
      <c r="AS10" s="77"/>
      <c r="AT10" s="77"/>
      <c r="AU10" s="77"/>
      <c r="AV10" s="78"/>
    </row>
    <row r="11" spans="2:48" s="3" customFormat="1">
      <c r="B11" s="10">
        <v>1996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6"/>
      <c r="P11" s="16"/>
      <c r="R11" s="10">
        <v>1996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39"/>
      <c r="AE11" s="77"/>
      <c r="AF11" s="16"/>
      <c r="AH11" s="10">
        <v>1996</v>
      </c>
      <c r="AI11" s="77"/>
      <c r="AK11" s="77"/>
      <c r="AL11" s="77"/>
      <c r="AN11" s="77"/>
      <c r="AO11" s="77"/>
      <c r="AP11" s="77"/>
      <c r="AQ11" s="77"/>
      <c r="AR11" s="77"/>
      <c r="AS11" s="77"/>
      <c r="AT11" s="77"/>
      <c r="AU11" s="77"/>
      <c r="AV11" s="78"/>
    </row>
    <row r="12" spans="2:48" s="3" customFormat="1">
      <c r="B12" s="10">
        <v>1997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6"/>
      <c r="P12" s="16"/>
      <c r="R12" s="10">
        <v>1997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39"/>
      <c r="AE12" s="77"/>
      <c r="AF12" s="16"/>
      <c r="AH12" s="10">
        <v>1997</v>
      </c>
      <c r="AI12" s="77"/>
      <c r="AK12" s="77"/>
      <c r="AL12" s="77"/>
      <c r="AN12" s="77"/>
      <c r="AO12" s="77"/>
      <c r="AP12" s="77"/>
      <c r="AQ12" s="77"/>
      <c r="AR12" s="77"/>
      <c r="AS12" s="77"/>
      <c r="AT12" s="77"/>
      <c r="AU12" s="77"/>
      <c r="AV12" s="78"/>
    </row>
    <row r="13" spans="2:48" s="3" customFormat="1">
      <c r="B13" s="10">
        <v>1998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6"/>
      <c r="P13" s="16"/>
      <c r="R13" s="10">
        <v>1998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39"/>
      <c r="AE13" s="77"/>
      <c r="AF13" s="16"/>
      <c r="AH13" s="10">
        <v>1998</v>
      </c>
      <c r="AI13" s="77"/>
      <c r="AK13" s="77"/>
      <c r="AL13" s="77"/>
      <c r="AN13" s="77"/>
      <c r="AO13" s="77"/>
      <c r="AP13" s="77"/>
      <c r="AQ13" s="77"/>
      <c r="AR13" s="77"/>
      <c r="AS13" s="77"/>
      <c r="AT13" s="77"/>
      <c r="AU13" s="77"/>
      <c r="AV13" s="78"/>
    </row>
    <row r="14" spans="2:48" s="3" customFormat="1">
      <c r="B14" s="10">
        <v>1999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6"/>
      <c r="P14" s="16"/>
      <c r="R14" s="10">
        <v>1999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39"/>
      <c r="AE14" s="77"/>
      <c r="AF14" s="16"/>
      <c r="AH14" s="10">
        <v>1999</v>
      </c>
      <c r="AI14" s="77"/>
      <c r="AK14" s="77"/>
      <c r="AL14" s="77"/>
      <c r="AN14" s="77"/>
      <c r="AO14" s="77"/>
      <c r="AP14" s="77"/>
      <c r="AQ14" s="77"/>
      <c r="AR14" s="77"/>
      <c r="AS14" s="77"/>
      <c r="AT14" s="77"/>
      <c r="AU14" s="77"/>
      <c r="AV14" s="78"/>
    </row>
    <row r="15" spans="2:48" s="3" customFormat="1">
      <c r="B15" s="10">
        <v>2000</v>
      </c>
      <c r="C15" s="25">
        <v>9.6707818930041149</v>
      </c>
      <c r="D15" s="25">
        <v>8.4923927456792008</v>
      </c>
      <c r="E15" s="39"/>
      <c r="F15" s="39"/>
      <c r="G15" s="25">
        <v>9.2850000000000001</v>
      </c>
      <c r="H15" s="25">
        <v>7.8</v>
      </c>
      <c r="I15" s="25">
        <v>6.6828643936706733</v>
      </c>
      <c r="J15" s="39"/>
      <c r="K15" s="25">
        <v>6.5786961008922518</v>
      </c>
      <c r="L15" s="39"/>
      <c r="M15" s="39"/>
      <c r="N15" s="39"/>
      <c r="O15" s="41"/>
      <c r="P15" s="16"/>
      <c r="R15" s="10">
        <v>2000</v>
      </c>
      <c r="S15" s="25">
        <v>10.340425531914894</v>
      </c>
      <c r="T15" s="25">
        <v>11.775244385733156</v>
      </c>
      <c r="U15" s="39"/>
      <c r="V15" s="25">
        <v>10.770059235325794</v>
      </c>
      <c r="W15" s="25">
        <v>12.820512820512821</v>
      </c>
      <c r="X15" s="25">
        <v>14.963643448265955</v>
      </c>
      <c r="Y15" s="39"/>
      <c r="Z15" s="25">
        <v>15.200580550671319</v>
      </c>
      <c r="AA15" s="39"/>
      <c r="AB15" s="39"/>
      <c r="AC15" s="39"/>
      <c r="AD15" s="39"/>
      <c r="AE15" s="77"/>
      <c r="AF15" s="16"/>
      <c r="AH15" s="10">
        <v>2000</v>
      </c>
      <c r="AI15" s="79">
        <f>$AI$7/S15</f>
        <v>3.060802469135802</v>
      </c>
      <c r="AJ15" s="79">
        <f>$AI$7/T15</f>
        <v>2.687842304007467</v>
      </c>
      <c r="AK15" s="77"/>
      <c r="AL15" s="79">
        <f>$AI$7/V15</f>
        <v>2.9387024999999998</v>
      </c>
      <c r="AM15" s="79">
        <f>$AI$7/W15</f>
        <v>2.4686999999999997</v>
      </c>
      <c r="AN15" s="25">
        <v>2.1151265805967681</v>
      </c>
      <c r="AO15" s="77"/>
      <c r="AP15" s="79">
        <f t="shared" ref="AP15:AP35" si="0">$AI$7/Z15</f>
        <v>2.0821573159323976</v>
      </c>
      <c r="AQ15" s="77"/>
      <c r="AR15" s="77"/>
      <c r="AS15" s="77"/>
      <c r="AT15" s="77"/>
      <c r="AU15" s="77"/>
      <c r="AV15" s="78"/>
    </row>
    <row r="16" spans="2:48" s="3" customFormat="1">
      <c r="B16" s="10">
        <v>2001</v>
      </c>
      <c r="C16" s="25">
        <v>9.7107438016528924</v>
      </c>
      <c r="D16" s="25">
        <v>8.4315153783266616</v>
      </c>
      <c r="E16" s="39"/>
      <c r="F16" s="39"/>
      <c r="G16" s="25">
        <v>9.24</v>
      </c>
      <c r="H16" s="25">
        <v>7.8</v>
      </c>
      <c r="I16" s="25">
        <v>6.5945085099052578</v>
      </c>
      <c r="J16" s="39"/>
      <c r="K16" s="25">
        <v>6.3801044907363105</v>
      </c>
      <c r="L16" s="39"/>
      <c r="M16" s="39"/>
      <c r="N16" s="39"/>
      <c r="O16" s="41"/>
      <c r="P16" s="16"/>
      <c r="R16" s="10">
        <v>2001</v>
      </c>
      <c r="S16" s="25">
        <v>10.297872340425531</v>
      </c>
      <c r="T16" s="25">
        <v>11.860264200792603</v>
      </c>
      <c r="U16" s="39"/>
      <c r="V16" s="25">
        <v>10.822510822510822</v>
      </c>
      <c r="W16" s="25">
        <v>12.820512820512821</v>
      </c>
      <c r="X16" s="25">
        <v>15.164132376172592</v>
      </c>
      <c r="Y16" s="39"/>
      <c r="Z16" s="25">
        <v>15.673724489182979</v>
      </c>
      <c r="AA16" s="39"/>
      <c r="AB16" s="39"/>
      <c r="AC16" s="39"/>
      <c r="AD16" s="39"/>
      <c r="AE16" s="77"/>
      <c r="AF16" s="16"/>
      <c r="AH16" s="10">
        <v>2001</v>
      </c>
      <c r="AI16" s="79">
        <f t="shared" ref="AI16:AI27" si="1">$AI$7/S16</f>
        <v>3.0734504132231404</v>
      </c>
      <c r="AJ16" s="79">
        <f t="shared" ref="AJ16:AJ27" si="2">$AI$7/T16</f>
        <v>2.6685746172403881</v>
      </c>
      <c r="AK16" s="77"/>
      <c r="AL16" s="79">
        <f t="shared" ref="AL16:AL25" si="3">$AI$7/V16</f>
        <v>2.9244600000000003</v>
      </c>
      <c r="AM16" s="79">
        <f t="shared" ref="AM16:AM28" si="4">$AI$7/W16</f>
        <v>2.4686999999999997</v>
      </c>
      <c r="AN16" s="25">
        <v>2.0871619433850142</v>
      </c>
      <c r="AO16" s="77"/>
      <c r="AP16" s="79">
        <f t="shared" si="0"/>
        <v>2.019303071318042</v>
      </c>
      <c r="AQ16" s="77"/>
      <c r="AR16" s="77"/>
      <c r="AS16" s="77"/>
      <c r="AT16" s="77"/>
      <c r="AU16" s="77"/>
      <c r="AV16" s="78"/>
    </row>
    <row r="17" spans="2:48">
      <c r="B17" s="10">
        <v>2002</v>
      </c>
      <c r="C17" s="25">
        <v>9.7510373443983411</v>
      </c>
      <c r="D17" s="25">
        <v>8.3123420160888291</v>
      </c>
      <c r="E17" s="25">
        <v>11.168621251650936</v>
      </c>
      <c r="F17" s="25">
        <v>9.3305751776277397</v>
      </c>
      <c r="G17" s="25">
        <v>9.1912267406507517</v>
      </c>
      <c r="H17" s="25">
        <v>7.7</v>
      </c>
      <c r="I17" s="25">
        <v>6.5060240175637043</v>
      </c>
      <c r="J17" s="25" t="e">
        <v>#N/A</v>
      </c>
      <c r="K17" s="25">
        <v>6.158371237489038</v>
      </c>
      <c r="L17" s="25">
        <v>8.0960162848178747</v>
      </c>
      <c r="M17" s="25" t="e">
        <v>#N/A</v>
      </c>
      <c r="N17" s="25"/>
      <c r="O17" s="17"/>
      <c r="P17" s="17"/>
      <c r="R17" s="10">
        <v>2002</v>
      </c>
      <c r="S17" s="25">
        <v>10.25531914893617</v>
      </c>
      <c r="T17" s="25">
        <v>12.030303830911492</v>
      </c>
      <c r="U17" s="25">
        <v>8.9536566552669239</v>
      </c>
      <c r="V17" s="25">
        <v>10.87994049344058</v>
      </c>
      <c r="W17" s="25">
        <v>12.987012987012987</v>
      </c>
      <c r="X17" s="25">
        <v>15.370370556585613</v>
      </c>
      <c r="Y17" s="25" t="e">
        <v>#N/A</v>
      </c>
      <c r="Z17" s="25">
        <v>16.238059730996852</v>
      </c>
      <c r="AA17" s="25">
        <v>12.351753811010221</v>
      </c>
      <c r="AB17" s="25" t="e">
        <v>#N/A</v>
      </c>
      <c r="AC17" s="25"/>
      <c r="AD17" s="25"/>
      <c r="AE17" s="79"/>
      <c r="AF17" s="17"/>
      <c r="AH17" s="10">
        <v>2002</v>
      </c>
      <c r="AI17" s="79">
        <f t="shared" si="1"/>
        <v>3.0862033195020744</v>
      </c>
      <c r="AJ17" s="79">
        <f t="shared" si="2"/>
        <v>2.6308562480921145</v>
      </c>
      <c r="AK17" s="79">
        <f t="shared" ref="AK17:AK40" si="5">$AI$7/U17</f>
        <v>3.5348686261475208</v>
      </c>
      <c r="AL17" s="79">
        <f t="shared" si="3"/>
        <v>2.9090232634159627</v>
      </c>
      <c r="AM17" s="79">
        <f t="shared" si="4"/>
        <v>2.4370499999999997</v>
      </c>
      <c r="AN17" s="25">
        <v>2.0591566015589122</v>
      </c>
      <c r="AO17" s="79" t="e">
        <f t="shared" ref="AO17:AO27" si="6">$AI$7/Y17</f>
        <v>#N/A</v>
      </c>
      <c r="AP17" s="79">
        <f t="shared" si="0"/>
        <v>1.9491244966652805</v>
      </c>
      <c r="AQ17" s="79">
        <f t="shared" ref="AQ17:AQ30" si="7">$AI$7/AA17</f>
        <v>2.5623891541448574</v>
      </c>
      <c r="AR17" s="79" t="e">
        <f t="shared" ref="AR17:AR30" si="8">$AI$7/AB17</f>
        <v>#N/A</v>
      </c>
      <c r="AS17" s="79"/>
      <c r="AT17" s="79"/>
      <c r="AU17" s="79"/>
      <c r="AV17" s="75"/>
    </row>
    <row r="18" spans="2:48">
      <c r="B18" s="10">
        <v>2003</v>
      </c>
      <c r="C18" s="25">
        <v>9.6707818930041149</v>
      </c>
      <c r="D18" s="25">
        <v>8.1964905594186011</v>
      </c>
      <c r="E18" s="25" t="e">
        <v>#N/A</v>
      </c>
      <c r="F18" s="25" t="e">
        <v>#N/A</v>
      </c>
      <c r="G18" s="25">
        <v>9.0284440331468474</v>
      </c>
      <c r="H18" s="25">
        <v>7.6</v>
      </c>
      <c r="I18" s="25">
        <v>6.4457801225949236</v>
      </c>
      <c r="J18" s="25" t="e">
        <v>#N/A</v>
      </c>
      <c r="K18" s="25">
        <v>6.1230377808579926</v>
      </c>
      <c r="L18" s="25" t="e">
        <v>#N/A</v>
      </c>
      <c r="M18" s="25">
        <v>8.761329305135952</v>
      </c>
      <c r="N18" s="25"/>
      <c r="O18" s="17"/>
      <c r="P18" s="17"/>
      <c r="R18" s="10">
        <v>2003</v>
      </c>
      <c r="S18" s="25">
        <v>10.340425531914894</v>
      </c>
      <c r="T18" s="25">
        <v>12.200343461030384</v>
      </c>
      <c r="U18" s="25" t="e">
        <v>#N/A</v>
      </c>
      <c r="V18" s="25">
        <v>11.076105653738564</v>
      </c>
      <c r="W18" s="25">
        <v>13.157894736842106</v>
      </c>
      <c r="X18" s="25">
        <v>15.514025936047952</v>
      </c>
      <c r="Y18" s="25" t="e">
        <v>#N/A</v>
      </c>
      <c r="Z18" s="25">
        <v>16.331762693449765</v>
      </c>
      <c r="AA18" s="25" t="e">
        <v>#N/A</v>
      </c>
      <c r="AB18" s="25">
        <v>11.413793103448276</v>
      </c>
      <c r="AC18" s="25"/>
      <c r="AD18" s="25"/>
      <c r="AE18" s="79"/>
      <c r="AF18" s="17"/>
      <c r="AH18" s="10">
        <v>2003</v>
      </c>
      <c r="AI18" s="79">
        <f t="shared" si="1"/>
        <v>3.060802469135802</v>
      </c>
      <c r="AJ18" s="79">
        <f t="shared" si="2"/>
        <v>2.5941892620559872</v>
      </c>
      <c r="AK18" s="79" t="e">
        <f t="shared" si="5"/>
        <v>#N/A</v>
      </c>
      <c r="AL18" s="79">
        <f t="shared" si="3"/>
        <v>2.8575025364909772</v>
      </c>
      <c r="AM18" s="79">
        <f t="shared" si="4"/>
        <v>2.4053999999999998</v>
      </c>
      <c r="AN18" s="25">
        <v>2.0400894088012933</v>
      </c>
      <c r="AO18" s="79" t="e">
        <f t="shared" si="6"/>
        <v>#N/A</v>
      </c>
      <c r="AP18" s="79">
        <f t="shared" si="0"/>
        <v>1.9379414576415546</v>
      </c>
      <c r="AQ18" s="79" t="e">
        <f t="shared" si="7"/>
        <v>#N/A</v>
      </c>
      <c r="AR18" s="79">
        <f t="shared" si="8"/>
        <v>2.7729607250755284</v>
      </c>
      <c r="AS18" s="79"/>
      <c r="AT18" s="79"/>
      <c r="AU18" s="79"/>
      <c r="AV18" s="75"/>
    </row>
    <row r="19" spans="2:48">
      <c r="B19" s="10">
        <v>2004</v>
      </c>
      <c r="C19" s="25">
        <v>9.7916666666666679</v>
      </c>
      <c r="D19" s="25">
        <v>8.2540097914145214</v>
      </c>
      <c r="E19" s="25" t="e">
        <v>#N/A</v>
      </c>
      <c r="F19" s="25" t="e">
        <v>#N/A</v>
      </c>
      <c r="G19" s="25">
        <v>8.9423098965420547</v>
      </c>
      <c r="H19" s="25">
        <v>7.5</v>
      </c>
      <c r="I19" s="25">
        <v>6.3712769395089488</v>
      </c>
      <c r="J19" s="25" t="e">
        <v>#N/A</v>
      </c>
      <c r="K19" s="25">
        <v>6.0196424508988828</v>
      </c>
      <c r="L19" s="25" t="e">
        <v>#N/A</v>
      </c>
      <c r="M19" s="25">
        <v>8.2857142857142865</v>
      </c>
      <c r="N19" s="25"/>
      <c r="O19" s="17"/>
      <c r="P19" s="17"/>
      <c r="R19" s="10">
        <v>2004</v>
      </c>
      <c r="S19" s="25">
        <v>10.212765957446807</v>
      </c>
      <c r="T19" s="25">
        <v>12.115323645970939</v>
      </c>
      <c r="U19" s="25" t="e">
        <v>#N/A</v>
      </c>
      <c r="V19" s="25">
        <v>11.1827929424219</v>
      </c>
      <c r="W19" s="25">
        <v>13.333333333333334</v>
      </c>
      <c r="X19" s="25">
        <v>15.695440796159657</v>
      </c>
      <c r="Y19" s="25" t="e">
        <v>#N/A</v>
      </c>
      <c r="Z19" s="25">
        <v>16.61228234329225</v>
      </c>
      <c r="AA19" s="25" t="e">
        <v>#N/A</v>
      </c>
      <c r="AB19" s="25">
        <v>12.068965517241379</v>
      </c>
      <c r="AC19" s="25"/>
      <c r="AD19" s="25"/>
      <c r="AE19" s="79"/>
      <c r="AF19" s="17"/>
      <c r="AH19" s="10">
        <v>2004</v>
      </c>
      <c r="AI19" s="79">
        <f t="shared" si="1"/>
        <v>3.0990625000000001</v>
      </c>
      <c r="AJ19" s="79">
        <f t="shared" si="2"/>
        <v>2.6123940989826955</v>
      </c>
      <c r="AK19" s="79" t="e">
        <f t="shared" si="5"/>
        <v>#N/A</v>
      </c>
      <c r="AL19" s="79">
        <f t="shared" si="3"/>
        <v>2.8302410822555601</v>
      </c>
      <c r="AM19" s="79">
        <f t="shared" si="4"/>
        <v>2.3737499999999998</v>
      </c>
      <c r="AN19" s="25">
        <v>2.0165091513545823</v>
      </c>
      <c r="AO19" s="79" t="e">
        <f t="shared" si="6"/>
        <v>#N/A</v>
      </c>
      <c r="AP19" s="79">
        <f t="shared" si="0"/>
        <v>1.9052168357094963</v>
      </c>
      <c r="AQ19" s="79" t="e">
        <f t="shared" si="7"/>
        <v>#N/A</v>
      </c>
      <c r="AR19" s="79">
        <f t="shared" si="8"/>
        <v>2.6224285714285713</v>
      </c>
      <c r="AS19" s="79"/>
      <c r="AT19" s="79"/>
      <c r="AU19" s="79"/>
      <c r="AV19" s="75"/>
    </row>
    <row r="20" spans="2:48">
      <c r="B20" s="10">
        <v>2005</v>
      </c>
      <c r="C20" s="25">
        <v>9.4758064516129039</v>
      </c>
      <c r="D20" s="25">
        <v>8.0838240225193747</v>
      </c>
      <c r="E20" s="25" t="e">
        <v>#N/A</v>
      </c>
      <c r="F20" s="25" t="e">
        <v>#N/A</v>
      </c>
      <c r="G20" s="25">
        <v>8.8163318493937268</v>
      </c>
      <c r="H20" s="25">
        <v>7.4</v>
      </c>
      <c r="I20" s="25">
        <v>6.3357661834664416</v>
      </c>
      <c r="J20" s="25">
        <v>8.7141054055841174</v>
      </c>
      <c r="K20" s="25">
        <v>5.9860184561265113</v>
      </c>
      <c r="L20" s="25" t="e">
        <v>#N/A</v>
      </c>
      <c r="M20" s="25">
        <v>8.1384471468662305</v>
      </c>
      <c r="N20" s="25"/>
      <c r="O20" s="17"/>
      <c r="P20" s="17"/>
      <c r="R20" s="10">
        <v>2005</v>
      </c>
      <c r="S20" s="25">
        <v>10.553191489361701</v>
      </c>
      <c r="T20" s="25">
        <v>12.370383091149275</v>
      </c>
      <c r="U20" s="25" t="e">
        <v>#N/A</v>
      </c>
      <c r="V20" s="25">
        <v>11.342585749749961</v>
      </c>
      <c r="W20" s="25">
        <v>13.513513513513512</v>
      </c>
      <c r="X20" s="25">
        <v>15.783410735856375</v>
      </c>
      <c r="Y20" s="25">
        <v>11.475647280547999</v>
      </c>
      <c r="Z20" s="25">
        <v>16.70559500157454</v>
      </c>
      <c r="AA20" s="25" t="e">
        <v>#N/A</v>
      </c>
      <c r="AB20" s="25">
        <v>12.287356321839081</v>
      </c>
      <c r="AC20" s="25"/>
      <c r="AD20" s="25"/>
      <c r="AE20" s="79"/>
      <c r="AF20" s="17"/>
      <c r="AH20" s="10">
        <v>2005</v>
      </c>
      <c r="AI20" s="79">
        <f t="shared" si="1"/>
        <v>2.9990927419354838</v>
      </c>
      <c r="AJ20" s="79">
        <f t="shared" si="2"/>
        <v>2.5585303031273821</v>
      </c>
      <c r="AK20" s="79" t="e">
        <f t="shared" si="5"/>
        <v>#N/A</v>
      </c>
      <c r="AL20" s="79">
        <f t="shared" si="3"/>
        <v>2.7903690303331143</v>
      </c>
      <c r="AM20" s="79">
        <f t="shared" si="4"/>
        <v>2.3421000000000003</v>
      </c>
      <c r="AN20" s="25">
        <v>2.0052699970671286</v>
      </c>
      <c r="AO20" s="79">
        <f t="shared" si="6"/>
        <v>2.7580143608673731</v>
      </c>
      <c r="AP20" s="79">
        <f t="shared" si="0"/>
        <v>1.8945748413640409</v>
      </c>
      <c r="AQ20" s="79" t="e">
        <f t="shared" si="7"/>
        <v>#N/A</v>
      </c>
      <c r="AR20" s="79">
        <f t="shared" si="8"/>
        <v>2.5758185219831615</v>
      </c>
      <c r="AS20" s="79"/>
      <c r="AT20" s="79"/>
      <c r="AU20" s="79"/>
      <c r="AV20" s="75"/>
    </row>
    <row r="21" spans="2:48">
      <c r="B21" s="10">
        <v>2006</v>
      </c>
      <c r="C21" s="25">
        <v>9.325396825396826</v>
      </c>
      <c r="D21" s="25">
        <v>8.1397674413603411</v>
      </c>
      <c r="E21" s="25" t="e">
        <v>#N/A</v>
      </c>
      <c r="F21" s="25" t="e">
        <v>#N/A</v>
      </c>
      <c r="G21" s="25">
        <v>8.8500365937507119</v>
      </c>
      <c r="H21" s="25">
        <v>7.5</v>
      </c>
      <c r="I21" s="25">
        <v>6.2966795122433581</v>
      </c>
      <c r="J21" s="25">
        <v>8.4390898704395116</v>
      </c>
      <c r="K21" s="25">
        <v>5.8555223519833524</v>
      </c>
      <c r="L21" s="25">
        <v>7.2433449497820792</v>
      </c>
      <c r="M21" s="25">
        <v>8.085501858736059</v>
      </c>
      <c r="N21" s="25">
        <v>6.0008954094375433</v>
      </c>
      <c r="O21" s="17"/>
      <c r="P21" s="17"/>
      <c r="R21" s="10">
        <v>2006</v>
      </c>
      <c r="S21" s="25">
        <v>10.723404255319148</v>
      </c>
      <c r="T21" s="25">
        <v>12.285363276089829</v>
      </c>
      <c r="U21" s="25" t="e">
        <v>#N/A</v>
      </c>
      <c r="V21" s="25">
        <v>11.299388306553798</v>
      </c>
      <c r="W21" s="25">
        <v>13.333333333333334</v>
      </c>
      <c r="X21" s="25">
        <v>15.88138634109589</v>
      </c>
      <c r="Y21" s="25">
        <v>11.849619038929841</v>
      </c>
      <c r="Z21" s="25">
        <v>17.077895700650604</v>
      </c>
      <c r="AA21" s="25">
        <v>13.805776294418861</v>
      </c>
      <c r="AB21" s="25">
        <v>12.367816091954023</v>
      </c>
      <c r="AC21" s="25">
        <v>16.664179789357949</v>
      </c>
      <c r="AD21" s="25"/>
      <c r="AE21" s="79"/>
      <c r="AF21" s="17"/>
      <c r="AH21" s="10">
        <v>2006</v>
      </c>
      <c r="AI21" s="79">
        <f t="shared" si="1"/>
        <v>2.9514880952380955</v>
      </c>
      <c r="AJ21" s="79">
        <f t="shared" si="2"/>
        <v>2.5762363951905476</v>
      </c>
      <c r="AK21" s="79" t="e">
        <f t="shared" si="5"/>
        <v>#N/A</v>
      </c>
      <c r="AL21" s="79">
        <f t="shared" si="3"/>
        <v>2.8010365819221001</v>
      </c>
      <c r="AM21" s="79">
        <f t="shared" si="4"/>
        <v>2.3737499999999998</v>
      </c>
      <c r="AN21" s="25">
        <v>1.9928990656250227</v>
      </c>
      <c r="AO21" s="79">
        <f t="shared" si="6"/>
        <v>2.6709719439941053</v>
      </c>
      <c r="AP21" s="79">
        <f t="shared" si="0"/>
        <v>1.8532728244027308</v>
      </c>
      <c r="AQ21" s="79">
        <f t="shared" si="7"/>
        <v>2.2925186766060279</v>
      </c>
      <c r="AR21" s="79">
        <f t="shared" si="8"/>
        <v>2.559061338289963</v>
      </c>
      <c r="AS21" s="79">
        <f t="shared" ref="AS21:AS36" si="9">$AI$7/AC21</f>
        <v>1.8992833970869822</v>
      </c>
      <c r="AT21" s="79"/>
      <c r="AU21" s="79"/>
      <c r="AV21" s="75"/>
    </row>
    <row r="22" spans="2:48">
      <c r="B22" s="10">
        <v>2007</v>
      </c>
      <c r="C22" s="25">
        <v>9.1085271317829459</v>
      </c>
      <c r="D22" s="25">
        <v>7.893935538768921</v>
      </c>
      <c r="E22" s="25" t="e">
        <v>#N/A</v>
      </c>
      <c r="F22" s="25" t="e">
        <v>#N/A</v>
      </c>
      <c r="G22" s="25">
        <v>8.5518531337574721</v>
      </c>
      <c r="H22" s="25">
        <v>7.2</v>
      </c>
      <c r="I22" s="25">
        <v>6.2041883807769214</v>
      </c>
      <c r="J22" s="25">
        <v>8.3012827975384234</v>
      </c>
      <c r="K22" s="25">
        <v>5.7925728386297584</v>
      </c>
      <c r="L22" s="25" t="e">
        <v>#N/A</v>
      </c>
      <c r="M22" s="25">
        <v>7.8804347826086962</v>
      </c>
      <c r="N22" s="25" t="e">
        <v>#N/A</v>
      </c>
      <c r="O22" s="17"/>
      <c r="P22" s="17"/>
      <c r="R22" s="10">
        <v>2007</v>
      </c>
      <c r="S22" s="25">
        <v>10.978723404255319</v>
      </c>
      <c r="T22" s="25">
        <v>12.667952443857333</v>
      </c>
      <c r="U22" s="25" t="e">
        <v>#N/A</v>
      </c>
      <c r="V22" s="25">
        <v>11.693372002058984</v>
      </c>
      <c r="W22" s="25">
        <v>13.888888888888889</v>
      </c>
      <c r="X22" s="25">
        <v>16.118143722044344</v>
      </c>
      <c r="Y22" s="25">
        <v>12.046330963408808</v>
      </c>
      <c r="Z22" s="25">
        <v>17.263485982103791</v>
      </c>
      <c r="AA22" s="25" t="e">
        <v>#N/A</v>
      </c>
      <c r="AB22" s="25">
        <v>12.689655172413792</v>
      </c>
      <c r="AC22" s="25" t="e">
        <v>#N/A</v>
      </c>
      <c r="AD22" s="25"/>
      <c r="AE22" s="79"/>
      <c r="AF22" s="17"/>
      <c r="AH22" s="10">
        <v>2007</v>
      </c>
      <c r="AI22" s="79">
        <f t="shared" si="1"/>
        <v>2.882848837209302</v>
      </c>
      <c r="AJ22" s="79">
        <f t="shared" si="2"/>
        <v>2.4984305980203634</v>
      </c>
      <c r="AK22" s="79" t="e">
        <f t="shared" si="5"/>
        <v>#N/A</v>
      </c>
      <c r="AL22" s="79">
        <f t="shared" si="3"/>
        <v>2.7066615168342394</v>
      </c>
      <c r="AM22" s="79">
        <f t="shared" si="4"/>
        <v>2.2787999999999999</v>
      </c>
      <c r="AN22" s="25">
        <v>1.9636256225158955</v>
      </c>
      <c r="AO22" s="79">
        <f t="shared" si="6"/>
        <v>2.6273560054209111</v>
      </c>
      <c r="AP22" s="79">
        <f t="shared" si="0"/>
        <v>1.8333493034263184</v>
      </c>
      <c r="AQ22" s="79" t="e">
        <f t="shared" si="7"/>
        <v>#N/A</v>
      </c>
      <c r="AR22" s="79">
        <f t="shared" si="8"/>
        <v>2.4941576086956525</v>
      </c>
      <c r="AS22" s="79" t="e">
        <f t="shared" si="9"/>
        <v>#N/A</v>
      </c>
      <c r="AT22" s="79"/>
      <c r="AU22" s="79"/>
      <c r="AV22" s="75"/>
    </row>
    <row r="23" spans="2:48">
      <c r="B23" s="10">
        <v>2008</v>
      </c>
      <c r="C23" s="25">
        <v>8.9353612167300387</v>
      </c>
      <c r="D23" s="25">
        <v>7.8152584403758745</v>
      </c>
      <c r="E23" s="25">
        <v>10.09841677364142</v>
      </c>
      <c r="F23" s="25">
        <v>8.5496632898743794</v>
      </c>
      <c r="G23" s="25">
        <v>8.1980744137266619</v>
      </c>
      <c r="H23" s="25">
        <v>7.1</v>
      </c>
      <c r="I23" s="25">
        <v>6.022329117662184</v>
      </c>
      <c r="J23" s="25">
        <v>8.1632705537224108</v>
      </c>
      <c r="K23" s="25">
        <v>5.5548647255781045</v>
      </c>
      <c r="L23" s="25">
        <v>7.1353910970298893</v>
      </c>
      <c r="M23" s="25">
        <v>7.5850043591979066</v>
      </c>
      <c r="N23" s="25" t="e">
        <v>#N/A</v>
      </c>
      <c r="O23" s="17">
        <v>8.4602368866328259</v>
      </c>
      <c r="P23" s="17"/>
      <c r="R23" s="10">
        <v>2008</v>
      </c>
      <c r="S23" s="25">
        <v>11.191489361702127</v>
      </c>
      <c r="T23" s="25">
        <v>12.795482166446501</v>
      </c>
      <c r="U23" s="25">
        <v>9.9025423728813564</v>
      </c>
      <c r="V23" s="25">
        <v>12.197986375015377</v>
      </c>
      <c r="W23" s="25">
        <v>14.084507042253522</v>
      </c>
      <c r="X23" s="25">
        <v>16.604871312449813</v>
      </c>
      <c r="Y23" s="25">
        <v>12.249992125325369</v>
      </c>
      <c r="Z23" s="25">
        <v>18.002238567491457</v>
      </c>
      <c r="AA23" s="25">
        <v>14.014648761386752</v>
      </c>
      <c r="AB23" s="25">
        <v>13.183908045977013</v>
      </c>
      <c r="AC23" s="25" t="e">
        <v>#N/A</v>
      </c>
      <c r="AD23" s="25">
        <v>11.82</v>
      </c>
      <c r="AE23" s="25">
        <v>14</v>
      </c>
      <c r="AF23" s="17"/>
      <c r="AH23" s="10">
        <v>2008</v>
      </c>
      <c r="AI23" s="79">
        <f t="shared" si="1"/>
        <v>2.828041825095057</v>
      </c>
      <c r="AJ23" s="79">
        <f t="shared" si="2"/>
        <v>2.4735292963789641</v>
      </c>
      <c r="AK23" s="79">
        <f t="shared" si="5"/>
        <v>3.1961489088575092</v>
      </c>
      <c r="AL23" s="79">
        <f>$AI$7/V23</f>
        <v>2.5946905519444883</v>
      </c>
      <c r="AM23" s="79">
        <f t="shared" si="4"/>
        <v>2.24715</v>
      </c>
      <c r="AN23" s="25">
        <v>1.9060671657400814</v>
      </c>
      <c r="AO23" s="79">
        <f t="shared" si="6"/>
        <v>2.5836751302531429</v>
      </c>
      <c r="AP23" s="79">
        <f t="shared" si="0"/>
        <v>1.7581146856454699</v>
      </c>
      <c r="AQ23" s="79">
        <f t="shared" si="7"/>
        <v>2.2583512822099601</v>
      </c>
      <c r="AR23" s="79">
        <f t="shared" si="8"/>
        <v>2.4006538796861374</v>
      </c>
      <c r="AS23" s="79" t="e">
        <f t="shared" si="9"/>
        <v>#N/A</v>
      </c>
      <c r="AT23" s="79">
        <f>$AI$7/AD23</f>
        <v>2.6776649746192893</v>
      </c>
      <c r="AU23" s="79">
        <f>$AI$7/AE23</f>
        <v>2.2607142857142857</v>
      </c>
      <c r="AV23" s="75"/>
    </row>
    <row r="24" spans="2:48">
      <c r="B24" s="10">
        <v>2009</v>
      </c>
      <c r="C24" s="25">
        <v>8.3333333333333339</v>
      </c>
      <c r="D24" s="25">
        <v>7.4442809827630958</v>
      </c>
      <c r="E24" s="26" t="e">
        <v>#N/A</v>
      </c>
      <c r="F24" s="26" t="e">
        <v>#N/A</v>
      </c>
      <c r="G24" s="25">
        <v>7.9055121692578716</v>
      </c>
      <c r="H24" s="25">
        <v>6.8</v>
      </c>
      <c r="I24" s="27">
        <v>5.7394506933665923</v>
      </c>
      <c r="J24" s="27">
        <v>7.9904599476306428</v>
      </c>
      <c r="K24" s="25">
        <v>5.1378394743844735</v>
      </c>
      <c r="L24" s="25" t="e">
        <v>#N/A</v>
      </c>
      <c r="M24" s="25">
        <v>7.0904645476772616</v>
      </c>
      <c r="N24" s="25">
        <v>5.5704512370571724</v>
      </c>
      <c r="O24" s="17">
        <v>8.3612040133779253</v>
      </c>
      <c r="P24" s="17"/>
      <c r="R24" s="10">
        <v>2009</v>
      </c>
      <c r="S24" s="25">
        <v>12</v>
      </c>
      <c r="T24" s="25">
        <v>13.433130779392339</v>
      </c>
      <c r="U24" s="26" t="e">
        <v>#N/A</v>
      </c>
      <c r="V24" s="25">
        <v>12.649401817237033</v>
      </c>
      <c r="W24" s="25">
        <v>14.705882352941178</v>
      </c>
      <c r="X24" s="27">
        <v>17.423270159908448</v>
      </c>
      <c r="Y24" s="27">
        <v>12.514924128948588</v>
      </c>
      <c r="Z24" s="25">
        <v>19.463434094927667</v>
      </c>
      <c r="AA24" s="25" t="e">
        <v>#N/A</v>
      </c>
      <c r="AB24" s="25">
        <v>14.103448275862069</v>
      </c>
      <c r="AC24" s="25">
        <v>17.951867047099267</v>
      </c>
      <c r="AD24" s="25">
        <v>11.96</v>
      </c>
      <c r="AE24" s="25">
        <v>14.31</v>
      </c>
      <c r="AF24" s="17"/>
      <c r="AH24" s="10">
        <v>2009</v>
      </c>
      <c r="AI24" s="79">
        <f t="shared" si="1"/>
        <v>2.6374999999999997</v>
      </c>
      <c r="AJ24" s="79">
        <f t="shared" si="2"/>
        <v>2.35611493104452</v>
      </c>
      <c r="AK24" s="80" t="e">
        <f t="shared" si="5"/>
        <v>#N/A</v>
      </c>
      <c r="AL24" s="79">
        <f t="shared" si="3"/>
        <v>2.5020946015701164</v>
      </c>
      <c r="AM24" s="79">
        <f t="shared" si="4"/>
        <v>2.1521999999999997</v>
      </c>
      <c r="AN24" s="25">
        <v>1.8165361444505264</v>
      </c>
      <c r="AO24" s="81">
        <f t="shared" si="6"/>
        <v>2.5289805734250983</v>
      </c>
      <c r="AP24" s="79">
        <f t="shared" si="0"/>
        <v>1.6261261936426856</v>
      </c>
      <c r="AQ24" s="79" t="e">
        <f t="shared" si="7"/>
        <v>#N/A</v>
      </c>
      <c r="AR24" s="79">
        <f t="shared" si="8"/>
        <v>2.2441320293398532</v>
      </c>
      <c r="AS24" s="79">
        <f t="shared" si="9"/>
        <v>1.763047816528595</v>
      </c>
      <c r="AT24" s="79">
        <f t="shared" ref="AT24:AT26" si="10">$AI$7/AD24</f>
        <v>2.6463210702341136</v>
      </c>
      <c r="AU24" s="79">
        <f t="shared" ref="AU24:AU26" si="11">$AI$7/AE24</f>
        <v>2.2117400419287212</v>
      </c>
      <c r="AV24" s="75"/>
    </row>
    <row r="25" spans="2:48">
      <c r="B25" s="10">
        <v>2010</v>
      </c>
      <c r="C25" s="25">
        <v>8.274647887323944</v>
      </c>
      <c r="D25" s="25">
        <v>7.2159288053777253</v>
      </c>
      <c r="E25" s="26" t="e">
        <v>#N/A</v>
      </c>
      <c r="F25" s="26" t="e">
        <v>#N/A</v>
      </c>
      <c r="G25" s="25">
        <v>7.6171176903210354</v>
      </c>
      <c r="H25" s="25">
        <v>6.8</v>
      </c>
      <c r="I25" s="27">
        <v>5.5452347347528619</v>
      </c>
      <c r="J25" s="27">
        <v>7.8173127375664997</v>
      </c>
      <c r="K25" s="25">
        <v>5.0904467580501125</v>
      </c>
      <c r="L25" s="25">
        <v>6.9567099525218756</v>
      </c>
      <c r="M25" s="25">
        <v>6.7599067599067606</v>
      </c>
      <c r="N25" s="25">
        <v>5.473120177091678</v>
      </c>
      <c r="O25" s="17">
        <v>8.0256821829855536</v>
      </c>
      <c r="P25" s="17"/>
      <c r="R25" s="10">
        <v>2010</v>
      </c>
      <c r="S25" s="25">
        <v>12.085106382978722</v>
      </c>
      <c r="T25" s="25">
        <v>13.858229854689565</v>
      </c>
      <c r="U25" s="26" t="e">
        <v>#N/A</v>
      </c>
      <c r="V25" s="25">
        <v>13.128325446128867</v>
      </c>
      <c r="W25" s="25">
        <v>14.705882352941178</v>
      </c>
      <c r="X25" s="27">
        <v>18.033501697102956</v>
      </c>
      <c r="Y25" s="27">
        <v>12.792119665296854</v>
      </c>
      <c r="Z25" s="25">
        <v>19.644641178469932</v>
      </c>
      <c r="AA25" s="25">
        <v>14.374611085193946</v>
      </c>
      <c r="AB25" s="25">
        <v>14.793103448275861</v>
      </c>
      <c r="AC25" s="25">
        <v>18.271113508261806</v>
      </c>
      <c r="AD25" s="25">
        <v>12.46</v>
      </c>
      <c r="AE25" s="25">
        <v>14.64</v>
      </c>
      <c r="AF25" s="17"/>
      <c r="AH25" s="10">
        <v>2010</v>
      </c>
      <c r="AI25" s="79">
        <f t="shared" si="1"/>
        <v>2.6189260563380281</v>
      </c>
      <c r="AJ25" s="79">
        <f t="shared" si="2"/>
        <v>2.2838414669020501</v>
      </c>
      <c r="AK25" s="80" t="e">
        <f t="shared" si="5"/>
        <v>#N/A</v>
      </c>
      <c r="AL25" s="79">
        <f t="shared" si="3"/>
        <v>2.4108177489866076</v>
      </c>
      <c r="AM25" s="79">
        <f t="shared" si="4"/>
        <v>2.1521999999999997</v>
      </c>
      <c r="AN25" s="25">
        <v>1.7550667935492807</v>
      </c>
      <c r="AO25" s="81">
        <f t="shared" si="6"/>
        <v>2.4741794814397968</v>
      </c>
      <c r="AP25" s="79">
        <f t="shared" si="0"/>
        <v>1.6111263989228604</v>
      </c>
      <c r="AQ25" s="79">
        <f t="shared" si="7"/>
        <v>2.2017986999731733</v>
      </c>
      <c r="AR25" s="79">
        <f t="shared" si="8"/>
        <v>2.1395104895104895</v>
      </c>
      <c r="AS25" s="79">
        <f t="shared" si="9"/>
        <v>1.7322425360495159</v>
      </c>
      <c r="AT25" s="79">
        <f t="shared" si="10"/>
        <v>2.5401284109149276</v>
      </c>
      <c r="AU25" s="79">
        <f t="shared" si="11"/>
        <v>2.1618852459016393</v>
      </c>
      <c r="AV25" s="75"/>
    </row>
    <row r="26" spans="2:48">
      <c r="B26" s="10">
        <v>2011</v>
      </c>
      <c r="C26" s="25">
        <v>8.3715045927157963</v>
      </c>
      <c r="D26" s="25">
        <v>7.28294981595399</v>
      </c>
      <c r="E26" s="30" t="e">
        <v>#N/A</v>
      </c>
      <c r="F26" s="30" t="e">
        <v>#N/A</v>
      </c>
      <c r="G26" s="26" t="e">
        <v>#N/A</v>
      </c>
      <c r="H26" s="25"/>
      <c r="I26" s="27">
        <v>5.3792200410015711</v>
      </c>
      <c r="J26" s="25">
        <v>7.5743228539405072</v>
      </c>
      <c r="K26" s="27">
        <v>4.8</v>
      </c>
      <c r="L26" s="25">
        <v>6.8170234367560756</v>
      </c>
      <c r="M26" s="25">
        <v>6.4925373134328357</v>
      </c>
      <c r="N26" s="25">
        <v>5.4</v>
      </c>
      <c r="O26" s="17">
        <v>7.6394194041252863</v>
      </c>
      <c r="P26" s="17"/>
      <c r="R26" s="10">
        <v>2011</v>
      </c>
      <c r="S26" s="25">
        <v>11.945284015852048</v>
      </c>
      <c r="T26" s="25">
        <v>13.730700132100395</v>
      </c>
      <c r="U26" s="30" t="e">
        <v>#N/A</v>
      </c>
      <c r="V26" s="26" t="e">
        <v>#N/A</v>
      </c>
      <c r="W26" s="26" t="e">
        <v>#N/A</v>
      </c>
      <c r="X26" s="27">
        <v>18.590055665650134</v>
      </c>
      <c r="Y26" s="27">
        <v>13.202500332815289</v>
      </c>
      <c r="Z26" s="27">
        <v>21</v>
      </c>
      <c r="AA26" s="25">
        <v>14.669158897242349</v>
      </c>
      <c r="AB26" s="25">
        <v>15.402298850574713</v>
      </c>
      <c r="AC26" s="25">
        <v>18.600000000000001</v>
      </c>
      <c r="AD26" s="25">
        <v>13.09</v>
      </c>
      <c r="AE26" s="25">
        <v>15.06</v>
      </c>
      <c r="AF26" s="17"/>
      <c r="AH26" s="10">
        <v>2011</v>
      </c>
      <c r="AI26" s="79">
        <f t="shared" si="1"/>
        <v>2.6495812035945492</v>
      </c>
      <c r="AJ26" s="79">
        <f t="shared" si="2"/>
        <v>2.3050536167494378</v>
      </c>
      <c r="AK26" s="82" t="e">
        <f t="shared" si="5"/>
        <v>#N/A</v>
      </c>
      <c r="AL26" s="80" t="e">
        <f t="shared" ref="AL26:AL31" si="12">$AI$7/V26</f>
        <v>#N/A</v>
      </c>
      <c r="AM26" s="82" t="e">
        <f t="shared" si="4"/>
        <v>#N/A</v>
      </c>
      <c r="AN26" s="25">
        <v>1.7025231429769971</v>
      </c>
      <c r="AO26" s="79">
        <f t="shared" si="6"/>
        <v>2.3972731832721705</v>
      </c>
      <c r="AP26" s="81">
        <f t="shared" si="0"/>
        <v>1.5071428571428571</v>
      </c>
      <c r="AQ26" s="79">
        <f t="shared" si="7"/>
        <v>2.1575879177332977</v>
      </c>
      <c r="AR26" s="79">
        <f t="shared" si="8"/>
        <v>2.0548880597014922</v>
      </c>
      <c r="AS26" s="79">
        <f t="shared" si="9"/>
        <v>1.7016129032258063</v>
      </c>
      <c r="AT26" s="79">
        <f t="shared" si="10"/>
        <v>2.4178762414056529</v>
      </c>
      <c r="AU26" s="79">
        <f t="shared" si="11"/>
        <v>2.1015936254980079</v>
      </c>
      <c r="AV26" s="75"/>
    </row>
    <row r="27" spans="2:48">
      <c r="B27" s="10">
        <v>2012</v>
      </c>
      <c r="C27" s="25">
        <v>7.9</v>
      </c>
      <c r="D27" s="25">
        <v>6.9</v>
      </c>
      <c r="E27" s="34">
        <v>8.7359768559507351</v>
      </c>
      <c r="F27" s="34">
        <v>7.762587416459465</v>
      </c>
      <c r="G27" s="26" t="e">
        <v>#N/A</v>
      </c>
      <c r="H27" s="25"/>
      <c r="I27" s="27">
        <v>5.2525406887634754</v>
      </c>
      <c r="J27" s="25">
        <v>7.2883322246219029</v>
      </c>
      <c r="K27" s="27">
        <v>4.4000000000000004</v>
      </c>
      <c r="L27" s="25">
        <v>6.6852684606191479</v>
      </c>
      <c r="M27" s="30" t="e">
        <v>#N/A</v>
      </c>
      <c r="N27" s="25">
        <v>5.4</v>
      </c>
      <c r="O27" s="42" t="e">
        <v>#N/A</v>
      </c>
      <c r="P27" s="74">
        <v>6.54</v>
      </c>
      <c r="R27" s="10">
        <v>2012</v>
      </c>
      <c r="S27" s="25">
        <v>12.7</v>
      </c>
      <c r="T27" s="25">
        <v>14.580898282694847</v>
      </c>
      <c r="U27" s="34">
        <v>11.446916772894427</v>
      </c>
      <c r="V27" s="26" t="e">
        <v>#N/A</v>
      </c>
      <c r="W27" s="26" t="e">
        <v>#N/A</v>
      </c>
      <c r="X27" s="27">
        <v>19.038405587971077</v>
      </c>
      <c r="Y27" s="27">
        <v>13.72056005654815</v>
      </c>
      <c r="Z27" s="27" t="e">
        <v>#N/A</v>
      </c>
      <c r="AA27" s="25">
        <v>14.958262422678928</v>
      </c>
      <c r="AB27" s="30" t="e">
        <v>#N/A</v>
      </c>
      <c r="AC27" s="25">
        <v>18.5</v>
      </c>
      <c r="AD27" s="33" t="e">
        <v>#N/A</v>
      </c>
      <c r="AE27" s="33" t="e">
        <v>#N/A</v>
      </c>
      <c r="AF27" s="74">
        <v>15.3</v>
      </c>
      <c r="AH27" s="10">
        <v>2012</v>
      </c>
      <c r="AI27" s="79">
        <f t="shared" si="1"/>
        <v>2.4921259842519685</v>
      </c>
      <c r="AJ27" s="79">
        <f t="shared" si="2"/>
        <v>2.1706481580468466</v>
      </c>
      <c r="AK27" s="83">
        <f t="shared" si="5"/>
        <v>2.7649366749084079</v>
      </c>
      <c r="AL27" s="80" t="e">
        <f t="shared" si="12"/>
        <v>#N/A</v>
      </c>
      <c r="AM27" s="82" t="e">
        <f t="shared" si="4"/>
        <v>#N/A</v>
      </c>
      <c r="AN27" s="25">
        <v>1.6624291279936398</v>
      </c>
      <c r="AO27" s="79">
        <f t="shared" si="6"/>
        <v>2.306757149092832</v>
      </c>
      <c r="AP27" s="81" t="e">
        <f t="shared" si="0"/>
        <v>#N/A</v>
      </c>
      <c r="AQ27" s="79">
        <f t="shared" si="7"/>
        <v>2.11588746778596</v>
      </c>
      <c r="AR27" s="82" t="e">
        <f t="shared" si="8"/>
        <v>#N/A</v>
      </c>
      <c r="AS27" s="79">
        <f t="shared" si="9"/>
        <v>1.7108108108108107</v>
      </c>
      <c r="AT27" s="84" t="e">
        <f t="shared" ref="AT27:AV28" si="13">$AI$7/AD27</f>
        <v>#N/A</v>
      </c>
      <c r="AU27" s="84" t="e">
        <f t="shared" si="13"/>
        <v>#N/A</v>
      </c>
      <c r="AV27" s="75">
        <f t="shared" si="13"/>
        <v>2.0686274509803919</v>
      </c>
    </row>
    <row r="28" spans="2:48">
      <c r="B28" s="10">
        <v>2013</v>
      </c>
      <c r="C28" s="25">
        <v>7.8</v>
      </c>
      <c r="D28" s="25">
        <v>6.8</v>
      </c>
      <c r="E28" s="34">
        <v>8.4702796295820502</v>
      </c>
      <c r="F28" s="34">
        <v>7.5370066508631739</v>
      </c>
      <c r="G28" s="26" t="e">
        <v>#N/A</v>
      </c>
      <c r="H28" s="25"/>
      <c r="I28" s="27">
        <v>5.0637312109614561</v>
      </c>
      <c r="J28" s="33"/>
      <c r="K28" s="27" t="e">
        <v>#N/A</v>
      </c>
      <c r="L28" s="27" t="e">
        <v>#N/A</v>
      </c>
      <c r="M28" s="27" t="e">
        <v>#N/A</v>
      </c>
      <c r="N28" s="25" t="e">
        <v>#N/A</v>
      </c>
      <c r="O28" s="69">
        <v>7.4074074074074074</v>
      </c>
      <c r="P28" s="17" t="e">
        <v>#N/A</v>
      </c>
      <c r="R28" s="10">
        <v>2013</v>
      </c>
      <c r="S28" s="25">
        <v>12.9</v>
      </c>
      <c r="T28" s="25">
        <v>14.793447820343459</v>
      </c>
      <c r="U28" s="25"/>
      <c r="V28" s="26" t="e">
        <v>#N/A</v>
      </c>
      <c r="W28" s="26" t="e">
        <v>#N/A</v>
      </c>
      <c r="X28" s="27">
        <v>19.748283594423427</v>
      </c>
      <c r="Y28" s="33"/>
      <c r="Z28" s="27" t="e">
        <v>#N/A</v>
      </c>
      <c r="AA28" s="27" t="e">
        <v>#N/A</v>
      </c>
      <c r="AB28" s="27" t="e">
        <v>#N/A</v>
      </c>
      <c r="AC28" s="25" t="e">
        <v>#N/A</v>
      </c>
      <c r="AD28" s="30">
        <v>13.5</v>
      </c>
      <c r="AE28" s="30">
        <v>15.01</v>
      </c>
      <c r="AF28" s="17" t="e">
        <v>#N/A</v>
      </c>
      <c r="AH28" s="10">
        <v>2013</v>
      </c>
      <c r="AI28" s="79">
        <f>$AI$7/S28</f>
        <v>2.4534883720930232</v>
      </c>
      <c r="AJ28" s="79">
        <f>$AI$7/T28</f>
        <v>2.139460684511691</v>
      </c>
      <c r="AK28" s="83" t="e">
        <f t="shared" si="5"/>
        <v>#DIV/0!</v>
      </c>
      <c r="AL28" s="80" t="e">
        <f t="shared" si="12"/>
        <v>#N/A</v>
      </c>
      <c r="AM28" s="82" t="e">
        <f t="shared" si="4"/>
        <v>#N/A</v>
      </c>
      <c r="AN28" s="79">
        <f t="shared" ref="AN28:AN39" si="14">$AI$7/X28</f>
        <v>1.6026709282693008</v>
      </c>
      <c r="AO28" s="84"/>
      <c r="AP28" s="81" t="e">
        <f t="shared" si="0"/>
        <v>#N/A</v>
      </c>
      <c r="AQ28" s="81" t="e">
        <f t="shared" si="7"/>
        <v>#N/A</v>
      </c>
      <c r="AR28" s="81" t="e">
        <f t="shared" si="8"/>
        <v>#N/A</v>
      </c>
      <c r="AS28" s="79" t="e">
        <f t="shared" si="9"/>
        <v>#N/A</v>
      </c>
      <c r="AT28" s="82">
        <f t="shared" si="13"/>
        <v>2.3444444444444446</v>
      </c>
      <c r="AU28" s="82">
        <f t="shared" si="13"/>
        <v>2.1085942704863423</v>
      </c>
      <c r="AV28" s="75" t="e">
        <f t="shared" si="13"/>
        <v>#N/A</v>
      </c>
    </row>
    <row r="29" spans="2:48">
      <c r="B29" s="10">
        <v>2014</v>
      </c>
      <c r="C29" s="30">
        <v>7.5004120257664235</v>
      </c>
      <c r="D29" s="30">
        <v>6.740380488690942</v>
      </c>
      <c r="E29" s="34">
        <v>8.1980979886910692</v>
      </c>
      <c r="F29" s="34">
        <v>7.2798448617941656</v>
      </c>
      <c r="G29" s="30">
        <v>7.4027844739565678</v>
      </c>
      <c r="H29" s="25"/>
      <c r="I29" s="27" t="e">
        <v>#N/A</v>
      </c>
      <c r="J29" s="33"/>
      <c r="K29" s="27" t="e">
        <v>#N/A</v>
      </c>
      <c r="L29" s="27" t="e">
        <v>#N/A</v>
      </c>
      <c r="M29" s="27" t="e">
        <v>#N/A</v>
      </c>
      <c r="N29" s="25" t="e">
        <v>#N/A</v>
      </c>
      <c r="O29" s="69">
        <v>7.2463768115942022</v>
      </c>
      <c r="P29" s="17" t="e">
        <v>#N/A</v>
      </c>
      <c r="R29" s="10">
        <v>2014</v>
      </c>
      <c r="S29" s="30">
        <v>13.332600883320351</v>
      </c>
      <c r="T29" s="30">
        <v>14.835957727873183</v>
      </c>
      <c r="U29" s="25"/>
      <c r="V29" s="30">
        <v>13.508430557691621</v>
      </c>
      <c r="W29" s="30">
        <v>15.505237217992891</v>
      </c>
      <c r="X29" s="27" t="e">
        <v>#N/A</v>
      </c>
      <c r="Y29" s="33"/>
      <c r="Z29" s="27" t="e">
        <v>#N/A</v>
      </c>
      <c r="AA29" s="27" t="e">
        <v>#N/A</v>
      </c>
      <c r="AB29" s="27" t="e">
        <v>#N/A</v>
      </c>
      <c r="AC29" s="25" t="e">
        <v>#N/A</v>
      </c>
      <c r="AD29" s="30">
        <v>13.8</v>
      </c>
      <c r="AE29" s="30">
        <v>15.39</v>
      </c>
      <c r="AF29" s="17" t="e">
        <v>#N/A</v>
      </c>
      <c r="AH29" s="10">
        <v>2014</v>
      </c>
      <c r="AI29" s="82">
        <f t="shared" ref="AI29:AI33" si="15">$AI$7/S29</f>
        <v>2.3738804061550729</v>
      </c>
      <c r="AJ29" s="82">
        <f t="shared" ref="AJ29:AJ33" si="16">$AI$7/T29</f>
        <v>2.133330424670683</v>
      </c>
      <c r="AK29" s="83" t="e">
        <f t="shared" si="5"/>
        <v>#DIV/0!</v>
      </c>
      <c r="AL29" s="82">
        <f t="shared" si="12"/>
        <v>2.3429812860072539</v>
      </c>
      <c r="AM29" s="82">
        <f>$AI$7/W29</f>
        <v>2.0412457774765347</v>
      </c>
      <c r="AN29" s="79" t="e">
        <f t="shared" si="14"/>
        <v>#N/A</v>
      </c>
      <c r="AO29" s="84"/>
      <c r="AP29" s="81" t="e">
        <f t="shared" si="0"/>
        <v>#N/A</v>
      </c>
      <c r="AQ29" s="81" t="e">
        <f t="shared" si="7"/>
        <v>#N/A</v>
      </c>
      <c r="AR29" s="81" t="e">
        <f t="shared" si="8"/>
        <v>#N/A</v>
      </c>
      <c r="AS29" s="79" t="e">
        <f t="shared" si="9"/>
        <v>#N/A</v>
      </c>
      <c r="AT29" s="82">
        <f t="shared" ref="AT29:AT31" si="17">$AI$7/AD29</f>
        <v>2.293478260869565</v>
      </c>
      <c r="AU29" s="82">
        <f t="shared" ref="AU29:AU31" si="18">$AI$7/AE29</f>
        <v>2.0565302144249511</v>
      </c>
      <c r="AV29" s="75" t="e">
        <f>$AI$7/AF29</f>
        <v>#N/A</v>
      </c>
    </row>
    <row r="30" spans="2:48">
      <c r="B30" s="10">
        <v>2015</v>
      </c>
      <c r="C30" s="30">
        <v>7.2002536413862375</v>
      </c>
      <c r="D30" s="30">
        <v>6.4983226258373987</v>
      </c>
      <c r="E30" s="34">
        <v>7.7722666998378047</v>
      </c>
      <c r="F30" s="34">
        <v>6.8954390117628162</v>
      </c>
      <c r="G30" s="30">
        <v>7.0628173570658523</v>
      </c>
      <c r="H30" s="25"/>
      <c r="I30" s="27" t="e">
        <v>#N/A</v>
      </c>
      <c r="J30" s="33"/>
      <c r="K30" s="27" t="e">
        <v>#N/A</v>
      </c>
      <c r="L30" s="30">
        <v>6.3776926734797827</v>
      </c>
      <c r="M30" s="30">
        <v>5.9909255397711982</v>
      </c>
      <c r="N30" s="25" t="e">
        <v>#N/A</v>
      </c>
      <c r="O30" s="69">
        <v>6.9930069930069925</v>
      </c>
      <c r="P30" s="17" t="e">
        <v>#N/A</v>
      </c>
      <c r="R30" s="10">
        <v>2015</v>
      </c>
      <c r="S30" s="30">
        <v>13.888399628759103</v>
      </c>
      <c r="T30" s="30">
        <v>15.388586525759578</v>
      </c>
      <c r="U30" s="25"/>
      <c r="V30" s="30">
        <v>14.158655808925461</v>
      </c>
      <c r="W30" s="30">
        <v>16.263062393439775</v>
      </c>
      <c r="X30" s="27" t="e">
        <v>#N/A</v>
      </c>
      <c r="Y30" s="33"/>
      <c r="Z30" s="27" t="e">
        <v>#N/A</v>
      </c>
      <c r="AA30" s="30">
        <v>15.679651736093803</v>
      </c>
      <c r="AB30" s="30">
        <v>16.69191168144933</v>
      </c>
      <c r="AC30" s="25" t="e">
        <v>#N/A</v>
      </c>
      <c r="AD30" s="30">
        <v>14.3</v>
      </c>
      <c r="AE30" s="30">
        <v>15.98</v>
      </c>
      <c r="AF30" s="17" t="e">
        <v>#N/A</v>
      </c>
      <c r="AH30" s="10">
        <v>2015</v>
      </c>
      <c r="AI30" s="82">
        <f t="shared" si="15"/>
        <v>2.278880277498744</v>
      </c>
      <c r="AJ30" s="82">
        <f t="shared" si="16"/>
        <v>2.0567191110775367</v>
      </c>
      <c r="AK30" s="83" t="e">
        <f t="shared" si="5"/>
        <v>#DIV/0!</v>
      </c>
      <c r="AL30" s="82">
        <f t="shared" si="12"/>
        <v>2.235381693511342</v>
      </c>
      <c r="AM30" s="82">
        <f>$AI$7/W30</f>
        <v>1.9461279330003085</v>
      </c>
      <c r="AN30" s="79" t="e">
        <f t="shared" si="14"/>
        <v>#N/A</v>
      </c>
      <c r="AO30" s="84"/>
      <c r="AP30" s="82" t="e">
        <f t="shared" si="0"/>
        <v>#N/A</v>
      </c>
      <c r="AQ30" s="82">
        <f t="shared" si="7"/>
        <v>2.0185397311563511</v>
      </c>
      <c r="AR30" s="82">
        <f t="shared" si="8"/>
        <v>1.8961279333375842</v>
      </c>
      <c r="AS30" s="79" t="e">
        <f t="shared" si="9"/>
        <v>#N/A</v>
      </c>
      <c r="AT30" s="82">
        <f t="shared" si="17"/>
        <v>2.2132867132867129</v>
      </c>
      <c r="AU30" s="82">
        <f t="shared" si="18"/>
        <v>1.9806007509386732</v>
      </c>
      <c r="AV30" s="75" t="e">
        <f>$AI$7/AF30</f>
        <v>#N/A</v>
      </c>
    </row>
    <row r="31" spans="2:48">
      <c r="B31" s="10">
        <v>2016</v>
      </c>
      <c r="C31" s="30">
        <v>6.8871941137566139</v>
      </c>
      <c r="D31" s="30">
        <v>6.2232613506696799</v>
      </c>
      <c r="E31" s="34">
        <v>7.4057579482320604</v>
      </c>
      <c r="F31" s="34">
        <v>6.5777793618255131</v>
      </c>
      <c r="G31" s="34">
        <v>6.7315962460587704</v>
      </c>
      <c r="H31" s="25"/>
      <c r="I31" s="27" t="e">
        <v>#N/A</v>
      </c>
      <c r="J31" s="33"/>
      <c r="K31" s="27" t="e">
        <v>#N/A</v>
      </c>
      <c r="L31" s="33" t="e">
        <v>#N/A</v>
      </c>
      <c r="M31" s="33"/>
      <c r="N31" s="109">
        <v>5.2</v>
      </c>
      <c r="O31" s="69">
        <v>6.7114093959731544</v>
      </c>
      <c r="P31" s="17" t="e">
        <v>#N/A</v>
      </c>
      <c r="R31" s="10">
        <v>2016</v>
      </c>
      <c r="S31" s="30">
        <v>14.519701107343275</v>
      </c>
      <c r="T31" s="30">
        <v>16.068745046235136</v>
      </c>
      <c r="U31" s="25"/>
      <c r="V31" s="34">
        <v>14.855317571749525</v>
      </c>
      <c r="W31" s="34">
        <v>17.327281222872241</v>
      </c>
      <c r="X31" s="27" t="e">
        <v>#N/A</v>
      </c>
      <c r="Y31" s="33"/>
      <c r="Z31" s="27" t="e">
        <v>#N/A</v>
      </c>
      <c r="AA31" s="33" t="e">
        <v>#N/A</v>
      </c>
      <c r="AB31" s="33"/>
      <c r="AC31" s="109">
        <v>19.23076923076923</v>
      </c>
      <c r="AD31" s="30">
        <v>14.9</v>
      </c>
      <c r="AE31" s="112">
        <v>16.7</v>
      </c>
      <c r="AF31" s="17" t="e">
        <v>#N/A</v>
      </c>
      <c r="AH31" s="10">
        <v>2016</v>
      </c>
      <c r="AI31" s="82">
        <f t="shared" si="15"/>
        <v>2.1797969370039683</v>
      </c>
      <c r="AJ31" s="82">
        <f t="shared" si="16"/>
        <v>1.9696622174869536</v>
      </c>
      <c r="AK31" s="83" t="e">
        <f t="shared" si="5"/>
        <v>#DIV/0!</v>
      </c>
      <c r="AL31" s="83">
        <f t="shared" si="12"/>
        <v>2.1305502118776007</v>
      </c>
      <c r="AM31" s="83" t="e">
        <v>#N/A</v>
      </c>
      <c r="AN31" s="79" t="e">
        <f t="shared" si="14"/>
        <v>#N/A</v>
      </c>
      <c r="AO31" s="84"/>
      <c r="AP31" s="81" t="e">
        <f t="shared" si="0"/>
        <v>#N/A</v>
      </c>
      <c r="AQ31" s="84" t="e">
        <f>$AI$7/AA31</f>
        <v>#N/A</v>
      </c>
      <c r="AR31" s="84"/>
      <c r="AS31" s="110">
        <f t="shared" si="9"/>
        <v>1.6457999999999999</v>
      </c>
      <c r="AT31" s="82">
        <f t="shared" si="17"/>
        <v>2.124161073825503</v>
      </c>
      <c r="AU31" s="82">
        <f t="shared" si="18"/>
        <v>1.8952095808383234</v>
      </c>
      <c r="AV31" s="75" t="e">
        <f>$AI$7/AF31</f>
        <v>#N/A</v>
      </c>
    </row>
    <row r="32" spans="2:48">
      <c r="B32" s="10">
        <v>2017</v>
      </c>
      <c r="C32" s="30">
        <v>6.6380481724999987</v>
      </c>
      <c r="D32" s="30">
        <v>5.8655008794282146</v>
      </c>
      <c r="E32" s="34">
        <v>7.1560562295579118</v>
      </c>
      <c r="F32" s="34">
        <v>6.1848460478341618</v>
      </c>
      <c r="G32" s="34">
        <v>6.6380481724999987</v>
      </c>
      <c r="H32" s="25"/>
      <c r="I32" s="27" t="e">
        <v>#N/A</v>
      </c>
      <c r="J32" s="33"/>
      <c r="K32" s="27" t="e">
        <v>#N/A</v>
      </c>
      <c r="L32" s="33" t="e">
        <v>#N/A</v>
      </c>
      <c r="M32" s="33"/>
      <c r="N32" s="25" t="e">
        <v>#N/A</v>
      </c>
      <c r="O32" s="43" t="e">
        <v>#N/A</v>
      </c>
      <c r="P32" s="72">
        <v>5.75</v>
      </c>
      <c r="R32" s="10">
        <v>2017</v>
      </c>
      <c r="S32" s="30">
        <v>15.064669222238914</v>
      </c>
      <c r="T32" s="30">
        <v>17.046472919418758</v>
      </c>
      <c r="U32" s="25"/>
      <c r="V32" s="34">
        <v>15.064669222238914</v>
      </c>
      <c r="W32" s="34">
        <v>17.046472919418758</v>
      </c>
      <c r="X32" s="27" t="e">
        <v>#N/A</v>
      </c>
      <c r="Y32" s="33"/>
      <c r="Z32" s="27" t="e">
        <v>#N/A</v>
      </c>
      <c r="AA32" s="33" t="e">
        <v>#N/A</v>
      </c>
      <c r="AB32" s="33"/>
      <c r="AC32" s="25" t="e">
        <v>#N/A</v>
      </c>
      <c r="AD32" s="32" t="e">
        <v>#N/A</v>
      </c>
      <c r="AE32" s="84"/>
      <c r="AF32" s="72">
        <v>17.399999999999999</v>
      </c>
      <c r="AH32" s="10">
        <v>2017</v>
      </c>
      <c r="AI32" s="82">
        <f t="shared" si="15"/>
        <v>2.1009422465962495</v>
      </c>
      <c r="AJ32" s="82">
        <f t="shared" si="16"/>
        <v>1.8566890728430632</v>
      </c>
      <c r="AK32" s="83" t="e">
        <f t="shared" si="5"/>
        <v>#DIV/0!</v>
      </c>
      <c r="AL32" s="83">
        <f t="shared" ref="AL32:AL40" si="19">$AI$7/V32</f>
        <v>2.1009422465962495</v>
      </c>
      <c r="AM32" s="83">
        <f t="shared" ref="AM32:AM40" si="20">$AI$7/W32</f>
        <v>1.8566890728430632</v>
      </c>
      <c r="AN32" s="79" t="e">
        <f t="shared" si="14"/>
        <v>#N/A</v>
      </c>
      <c r="AO32" s="84"/>
      <c r="AP32" s="81" t="e">
        <f t="shared" si="0"/>
        <v>#N/A</v>
      </c>
      <c r="AQ32" s="84" t="e">
        <f>$AI$7/AA32</f>
        <v>#N/A</v>
      </c>
      <c r="AR32" s="84"/>
      <c r="AS32" s="79" t="e">
        <f t="shared" si="9"/>
        <v>#N/A</v>
      </c>
      <c r="AT32" s="87"/>
      <c r="AU32" s="84"/>
      <c r="AV32" s="72">
        <f>$AI$7/AF32</f>
        <v>1.8189655172413794</v>
      </c>
    </row>
    <row r="33" spans="2:48">
      <c r="B33" s="10">
        <v>2018</v>
      </c>
      <c r="C33" s="30">
        <v>6.4486277150000015</v>
      </c>
      <c r="D33" s="30">
        <v>5.6585538284648846</v>
      </c>
      <c r="E33" s="34">
        <v>6.810744336414146</v>
      </c>
      <c r="F33" s="34">
        <v>5.8522943156463052</v>
      </c>
      <c r="G33" s="34">
        <v>6.4486277150000015</v>
      </c>
      <c r="H33" s="25"/>
      <c r="I33" s="27" t="e">
        <v>#N/A</v>
      </c>
      <c r="J33" s="33"/>
      <c r="K33" s="27" t="e">
        <v>#N/A</v>
      </c>
      <c r="L33" s="33" t="e">
        <v>#N/A</v>
      </c>
      <c r="M33" s="33"/>
      <c r="N33" s="25" t="e">
        <v>#N/A</v>
      </c>
      <c r="O33" s="42" t="e">
        <v>#N/A</v>
      </c>
      <c r="P33" s="7"/>
      <c r="R33" s="10">
        <v>2018</v>
      </c>
      <c r="S33" s="30">
        <v>15.50717523472356</v>
      </c>
      <c r="T33" s="30">
        <v>17.6841215323646</v>
      </c>
      <c r="U33" s="25"/>
      <c r="V33" s="34">
        <v>15.50717523472356</v>
      </c>
      <c r="W33" s="34">
        <v>17.6841215323646</v>
      </c>
      <c r="X33" s="27" t="e">
        <v>#N/A</v>
      </c>
      <c r="Y33" s="33"/>
      <c r="Z33" s="27" t="e">
        <v>#N/A</v>
      </c>
      <c r="AA33" s="33" t="e">
        <v>#N/A</v>
      </c>
      <c r="AB33" s="33"/>
      <c r="AC33" s="25" t="e">
        <v>#N/A</v>
      </c>
      <c r="AD33" s="33" t="e">
        <v>#N/A</v>
      </c>
      <c r="AE33" s="84"/>
      <c r="AF33" s="7"/>
      <c r="AH33" s="10">
        <v>2018</v>
      </c>
      <c r="AI33" s="82">
        <f t="shared" si="15"/>
        <v>2.0409906717975002</v>
      </c>
      <c r="AJ33" s="82">
        <f t="shared" si="16"/>
        <v>1.7897411495434332</v>
      </c>
      <c r="AK33" s="83" t="e">
        <f t="shared" si="5"/>
        <v>#DIV/0!</v>
      </c>
      <c r="AL33" s="83">
        <f t="shared" si="19"/>
        <v>2.0409906717975002</v>
      </c>
      <c r="AM33" s="83">
        <f t="shared" si="20"/>
        <v>1.7897411495434332</v>
      </c>
      <c r="AN33" s="79" t="e">
        <f t="shared" si="14"/>
        <v>#N/A</v>
      </c>
      <c r="AO33" s="84"/>
      <c r="AP33" s="81" t="e">
        <f t="shared" si="0"/>
        <v>#N/A</v>
      </c>
      <c r="AQ33" s="84" t="e">
        <f>$AI$7/AA33</f>
        <v>#N/A</v>
      </c>
      <c r="AR33" s="84"/>
      <c r="AS33" s="79" t="e">
        <f t="shared" si="9"/>
        <v>#N/A</v>
      </c>
      <c r="AT33" s="84"/>
      <c r="AU33" s="84"/>
      <c r="AV33" s="86"/>
    </row>
    <row r="34" spans="2:48">
      <c r="B34" s="10">
        <v>2019</v>
      </c>
      <c r="C34" s="30">
        <v>6.2632048424999986</v>
      </c>
      <c r="D34" s="30">
        <v>5.4586498415164693</v>
      </c>
      <c r="E34" s="34">
        <v>6.5061646458944047</v>
      </c>
      <c r="F34" s="34">
        <v>5.522494932430063</v>
      </c>
      <c r="G34" s="34">
        <v>6.2632048424999986</v>
      </c>
      <c r="H34" s="25"/>
      <c r="I34" s="27" t="e">
        <v>#N/A</v>
      </c>
      <c r="J34" s="33"/>
      <c r="K34" s="27" t="e">
        <v>#N/A</v>
      </c>
      <c r="L34" s="33" t="e">
        <v>#N/A</v>
      </c>
      <c r="M34" s="33"/>
      <c r="N34" s="25" t="e">
        <v>#N/A</v>
      </c>
      <c r="O34" s="42" t="e">
        <v>#N/A</v>
      </c>
      <c r="P34" s="7"/>
      <c r="R34" s="10">
        <v>2019</v>
      </c>
      <c r="S34" s="30">
        <v>15.966266873699176</v>
      </c>
      <c r="T34" s="30">
        <v>18.321770145310438</v>
      </c>
      <c r="U34" s="25"/>
      <c r="V34" s="34">
        <v>15.966266873699176</v>
      </c>
      <c r="W34" s="34">
        <v>18.321770145310438</v>
      </c>
      <c r="X34" s="27" t="e">
        <v>#N/A</v>
      </c>
      <c r="Y34" s="33"/>
      <c r="Z34" s="27" t="e">
        <v>#N/A</v>
      </c>
      <c r="AA34" s="33" t="e">
        <v>#N/A</v>
      </c>
      <c r="AB34" s="33"/>
      <c r="AC34" s="25" t="e">
        <v>#N/A</v>
      </c>
      <c r="AD34" s="33" t="e">
        <v>#N/A</v>
      </c>
      <c r="AE34" s="84"/>
      <c r="AF34" s="7"/>
      <c r="AH34" s="10">
        <v>2019</v>
      </c>
      <c r="AI34" s="82">
        <f t="shared" ref="AI34:AI40" si="21">$AI$7/S34</f>
        <v>1.9823043326512495</v>
      </c>
      <c r="AJ34" s="82">
        <f t="shared" ref="AJ34:AJ40" si="22">$AI$7/T34</f>
        <v>1.7274531745013184</v>
      </c>
      <c r="AK34" s="83" t="e">
        <f t="shared" si="5"/>
        <v>#DIV/0!</v>
      </c>
      <c r="AL34" s="83">
        <f t="shared" si="19"/>
        <v>1.9823043326512495</v>
      </c>
      <c r="AM34" s="83">
        <f t="shared" si="20"/>
        <v>1.7274531745013184</v>
      </c>
      <c r="AN34" s="79" t="e">
        <f t="shared" si="14"/>
        <v>#N/A</v>
      </c>
      <c r="AO34" s="84"/>
      <c r="AP34" s="81" t="e">
        <f t="shared" si="0"/>
        <v>#N/A</v>
      </c>
      <c r="AQ34" s="84" t="e">
        <f>$AI$7/AA34</f>
        <v>#N/A</v>
      </c>
      <c r="AR34" s="84"/>
      <c r="AS34" s="79" t="e">
        <f t="shared" si="9"/>
        <v>#N/A</v>
      </c>
      <c r="AT34" s="84"/>
      <c r="AU34" s="84"/>
      <c r="AV34" s="86"/>
    </row>
    <row r="35" spans="2:48">
      <c r="B35" s="10">
        <v>2020</v>
      </c>
      <c r="C35" s="30">
        <v>6.0604867925000008</v>
      </c>
      <c r="D35" s="30">
        <v>5.2482988781852082</v>
      </c>
      <c r="E35" s="34">
        <v>6.2122490204719378</v>
      </c>
      <c r="F35" s="34">
        <v>5.2234592754310842</v>
      </c>
      <c r="G35" s="34">
        <v>6.0604867925000008</v>
      </c>
      <c r="H35" s="25"/>
      <c r="I35" s="27" t="e">
        <v>#N/A</v>
      </c>
      <c r="J35" s="33"/>
      <c r="K35" s="30">
        <v>4.2699999999999996</v>
      </c>
      <c r="L35" s="70">
        <v>4.6927754393127277</v>
      </c>
      <c r="M35" s="33"/>
      <c r="N35" s="25" t="e">
        <v>#N/A</v>
      </c>
      <c r="O35" s="42" t="e">
        <v>#N/A</v>
      </c>
      <c r="P35" s="7"/>
      <c r="R35" s="10">
        <v>2020</v>
      </c>
      <c r="S35" s="30">
        <v>16.500324713808869</v>
      </c>
      <c r="T35" s="30">
        <v>19.04443857331572</v>
      </c>
      <c r="U35" s="25"/>
      <c r="V35" s="34">
        <v>16.500324713808869</v>
      </c>
      <c r="W35" s="34">
        <v>19.04443857331572</v>
      </c>
      <c r="X35" s="27" t="e">
        <v>#N/A</v>
      </c>
      <c r="Y35" s="33"/>
      <c r="Z35" s="30">
        <v>23.419203747072601</v>
      </c>
      <c r="AA35" s="70">
        <v>21.309351212988219</v>
      </c>
      <c r="AB35" s="33"/>
      <c r="AC35" s="25" t="e">
        <v>#N/A</v>
      </c>
      <c r="AD35" s="33" t="e">
        <v>#N/A</v>
      </c>
      <c r="AE35" s="84"/>
      <c r="AF35" s="7"/>
      <c r="AH35" s="10">
        <v>2020</v>
      </c>
      <c r="AI35" s="82">
        <f t="shared" si="21"/>
        <v>1.91814406982625</v>
      </c>
      <c r="AJ35" s="82">
        <f t="shared" si="22"/>
        <v>1.6619024960046169</v>
      </c>
      <c r="AK35" s="83" t="e">
        <f t="shared" si="5"/>
        <v>#DIV/0!</v>
      </c>
      <c r="AL35" s="83">
        <f t="shared" si="19"/>
        <v>1.91814406982625</v>
      </c>
      <c r="AM35" s="83">
        <f t="shared" si="20"/>
        <v>1.6619024960046169</v>
      </c>
      <c r="AN35" s="79" t="e">
        <f t="shared" si="14"/>
        <v>#N/A</v>
      </c>
      <c r="AO35" s="84"/>
      <c r="AP35" s="82">
        <f t="shared" si="0"/>
        <v>1.3514549999999999</v>
      </c>
      <c r="AQ35" s="85">
        <f>$AI$7/AA35</f>
        <v>1.4852634265424782</v>
      </c>
      <c r="AR35" s="84"/>
      <c r="AS35" s="79" t="e">
        <f t="shared" si="9"/>
        <v>#N/A</v>
      </c>
      <c r="AT35" s="84"/>
      <c r="AU35" s="84"/>
      <c r="AV35" s="86"/>
    </row>
    <row r="36" spans="2:48">
      <c r="B36" s="11">
        <v>2021</v>
      </c>
      <c r="C36" s="30">
        <v>5.751578352500001</v>
      </c>
      <c r="D36" s="30">
        <v>5.0332525388440024</v>
      </c>
      <c r="E36" s="34">
        <v>5.773637066641232</v>
      </c>
      <c r="F36" s="34">
        <v>4.9129692745308624</v>
      </c>
      <c r="G36" s="34">
        <v>5.751578352500001</v>
      </c>
      <c r="H36" s="25"/>
      <c r="I36" s="30">
        <v>3.88</v>
      </c>
      <c r="J36" s="32"/>
      <c r="K36" s="32"/>
      <c r="L36" s="32"/>
      <c r="M36" s="32"/>
      <c r="N36" s="109">
        <v>4.5999999999999996</v>
      </c>
      <c r="O36" s="43"/>
      <c r="P36" s="7"/>
      <c r="R36" s="11">
        <v>2021</v>
      </c>
      <c r="S36" s="30">
        <v>17.386531812877703</v>
      </c>
      <c r="T36" s="30">
        <v>19.894636723910171</v>
      </c>
      <c r="U36" s="25"/>
      <c r="V36" s="34">
        <v>17.386531812877703</v>
      </c>
      <c r="W36" s="34">
        <v>19.894636723910171</v>
      </c>
      <c r="X36" s="30">
        <v>25.773195876288661</v>
      </c>
      <c r="Y36" s="32"/>
      <c r="Z36" s="32"/>
      <c r="AA36" s="32"/>
      <c r="AB36" s="32"/>
      <c r="AC36" s="109">
        <v>21.739130434782609</v>
      </c>
      <c r="AD36" s="32"/>
      <c r="AE36" s="84"/>
      <c r="AF36" s="7"/>
      <c r="AH36" s="11">
        <v>2021</v>
      </c>
      <c r="AI36" s="82">
        <f t="shared" si="21"/>
        <v>1.8203745485662504</v>
      </c>
      <c r="AJ36" s="82">
        <f t="shared" si="22"/>
        <v>1.5908810218163854</v>
      </c>
      <c r="AK36" s="83" t="e">
        <f t="shared" si="5"/>
        <v>#DIV/0!</v>
      </c>
      <c r="AL36" s="83">
        <f t="shared" si="19"/>
        <v>1.8203745485662504</v>
      </c>
      <c r="AM36" s="83">
        <f t="shared" si="20"/>
        <v>1.5908810218163854</v>
      </c>
      <c r="AN36" s="79">
        <f t="shared" si="14"/>
        <v>1.2280199999999999</v>
      </c>
      <c r="AO36" s="87"/>
      <c r="AP36" s="87"/>
      <c r="AQ36" s="87"/>
      <c r="AR36" s="87"/>
      <c r="AS36" s="110">
        <f t="shared" si="9"/>
        <v>1.4559</v>
      </c>
      <c r="AT36" s="87"/>
      <c r="AU36" s="84"/>
      <c r="AV36" s="86"/>
    </row>
    <row r="37" spans="2:48">
      <c r="B37" s="10">
        <v>2022</v>
      </c>
      <c r="C37" s="30">
        <v>5.4931436825000004</v>
      </c>
      <c r="D37" s="30">
        <v>4.8088154474829086</v>
      </c>
      <c r="E37" s="34">
        <v>5.483519428934005</v>
      </c>
      <c r="F37" s="34">
        <v>4.6794395542611191</v>
      </c>
      <c r="G37" s="34">
        <v>5.4931436825000004</v>
      </c>
      <c r="H37" s="25"/>
      <c r="I37" s="27" t="e">
        <v>#N/A</v>
      </c>
      <c r="J37" s="32"/>
      <c r="K37" s="32"/>
      <c r="L37" s="32"/>
      <c r="M37" s="32"/>
      <c r="N37" s="32"/>
      <c r="O37" s="43"/>
      <c r="P37" s="7"/>
      <c r="R37" s="10">
        <v>2022</v>
      </c>
      <c r="S37" s="30">
        <v>18.204511984381359</v>
      </c>
      <c r="T37" s="30">
        <v>20.829854689564069</v>
      </c>
      <c r="U37" s="25"/>
      <c r="V37" s="34">
        <v>18.204511984381359</v>
      </c>
      <c r="W37" s="34">
        <v>20.829854689564069</v>
      </c>
      <c r="X37" s="27" t="e">
        <v>#N/A</v>
      </c>
      <c r="Y37" s="32"/>
      <c r="Z37" s="32"/>
      <c r="AA37" s="32"/>
      <c r="AB37" s="32"/>
      <c r="AC37" s="32"/>
      <c r="AD37" s="32"/>
      <c r="AE37" s="84"/>
      <c r="AF37" s="7"/>
      <c r="AH37" s="10">
        <v>2022</v>
      </c>
      <c r="AI37" s="82">
        <f t="shared" si="21"/>
        <v>1.7385799755112499</v>
      </c>
      <c r="AJ37" s="82">
        <f t="shared" si="22"/>
        <v>1.5194537106327926</v>
      </c>
      <c r="AK37" s="83" t="e">
        <f t="shared" si="5"/>
        <v>#DIV/0!</v>
      </c>
      <c r="AL37" s="83">
        <f t="shared" si="19"/>
        <v>1.7385799755112499</v>
      </c>
      <c r="AM37" s="83">
        <f t="shared" si="20"/>
        <v>1.5194537106327926</v>
      </c>
      <c r="AN37" s="79" t="e">
        <f t="shared" si="14"/>
        <v>#N/A</v>
      </c>
      <c r="AO37" s="87"/>
      <c r="AP37" s="87"/>
      <c r="AQ37" s="87"/>
      <c r="AR37" s="87"/>
      <c r="AS37" s="87"/>
      <c r="AT37" s="87"/>
      <c r="AU37" s="84"/>
      <c r="AV37" s="86"/>
    </row>
    <row r="38" spans="2:48">
      <c r="B38" s="11">
        <v>2023</v>
      </c>
      <c r="C38" s="30">
        <v>5.2461530425000005</v>
      </c>
      <c r="D38" s="30">
        <v>4.5937691081417036</v>
      </c>
      <c r="E38" s="34">
        <v>5.2025455511867271</v>
      </c>
      <c r="F38" s="34">
        <v>4.4477738676321437</v>
      </c>
      <c r="G38" s="34">
        <v>5.2461530425000005</v>
      </c>
      <c r="H38" s="25"/>
      <c r="I38" s="27" t="e">
        <v>#N/A</v>
      </c>
      <c r="J38" s="32"/>
      <c r="K38" s="32"/>
      <c r="L38" s="32"/>
      <c r="M38" s="32"/>
      <c r="N38" s="32"/>
      <c r="O38" s="43"/>
      <c r="P38" s="7"/>
      <c r="R38" s="11">
        <v>2023</v>
      </c>
      <c r="S38" s="30">
        <v>19.061586497740834</v>
      </c>
      <c r="T38" s="30">
        <v>21.765072655217967</v>
      </c>
      <c r="U38" s="25"/>
      <c r="V38" s="34">
        <v>19.061586497740834</v>
      </c>
      <c r="W38" s="34">
        <v>21.765072655217967</v>
      </c>
      <c r="X38" s="27" t="e">
        <v>#N/A</v>
      </c>
      <c r="Y38" s="32"/>
      <c r="Z38" s="32"/>
      <c r="AA38" s="32"/>
      <c r="AB38" s="32"/>
      <c r="AC38" s="32"/>
      <c r="AD38" s="32"/>
      <c r="AE38" s="84"/>
      <c r="AF38" s="7"/>
      <c r="AH38" s="11">
        <v>2023</v>
      </c>
      <c r="AI38" s="82">
        <f t="shared" si="21"/>
        <v>1.6604074379512501</v>
      </c>
      <c r="AJ38" s="82">
        <f t="shared" si="22"/>
        <v>1.4541646840040396</v>
      </c>
      <c r="AK38" s="83" t="e">
        <f t="shared" si="5"/>
        <v>#DIV/0!</v>
      </c>
      <c r="AL38" s="83">
        <f t="shared" si="19"/>
        <v>1.6604074379512501</v>
      </c>
      <c r="AM38" s="83">
        <f t="shared" si="20"/>
        <v>1.4541646840040396</v>
      </c>
      <c r="AN38" s="79" t="e">
        <f t="shared" si="14"/>
        <v>#N/A</v>
      </c>
      <c r="AO38" s="87"/>
      <c r="AP38" s="87"/>
      <c r="AQ38" s="87"/>
      <c r="AR38" s="87"/>
      <c r="AS38" s="87"/>
      <c r="AT38" s="87"/>
      <c r="AU38" s="84"/>
      <c r="AV38" s="86"/>
    </row>
    <row r="39" spans="2:48">
      <c r="B39" s="10">
        <v>2024</v>
      </c>
      <c r="C39" s="30">
        <v>5.0097627825000002</v>
      </c>
      <c r="D39" s="30">
        <v>4.3878782815413295</v>
      </c>
      <c r="E39" s="34">
        <v>4.9393069553795108</v>
      </c>
      <c r="F39" s="34">
        <v>4.2315907298299802</v>
      </c>
      <c r="G39" s="34">
        <v>5.0097627825000002</v>
      </c>
      <c r="H39" s="25"/>
      <c r="I39" s="27" t="e">
        <v>#N/A</v>
      </c>
      <c r="J39" s="32"/>
      <c r="K39" s="32"/>
      <c r="L39" s="32"/>
      <c r="M39" s="32"/>
      <c r="N39" s="32"/>
      <c r="O39" s="43"/>
      <c r="P39" s="7"/>
      <c r="R39" s="10">
        <v>2024</v>
      </c>
      <c r="S39" s="30">
        <v>19.961024970946315</v>
      </c>
      <c r="T39" s="30">
        <v>22.785310435931308</v>
      </c>
      <c r="U39" s="25"/>
      <c r="V39" s="34">
        <v>19.961024970946315</v>
      </c>
      <c r="W39" s="34">
        <v>22.785310435931308</v>
      </c>
      <c r="X39" s="27" t="e">
        <v>#N/A</v>
      </c>
      <c r="Y39" s="32"/>
      <c r="Z39" s="32"/>
      <c r="AA39" s="32"/>
      <c r="AB39" s="32"/>
      <c r="AC39" s="32"/>
      <c r="AD39" s="32"/>
      <c r="AE39" s="84"/>
      <c r="AF39" s="7"/>
      <c r="AH39" s="10">
        <v>2024</v>
      </c>
      <c r="AI39" s="82">
        <f t="shared" si="21"/>
        <v>1.58558992066125</v>
      </c>
      <c r="AJ39" s="82">
        <f t="shared" si="22"/>
        <v>1.3890528324814708</v>
      </c>
      <c r="AK39" s="83" t="e">
        <f t="shared" si="5"/>
        <v>#DIV/0!</v>
      </c>
      <c r="AL39" s="83">
        <f t="shared" si="19"/>
        <v>1.58558992066125</v>
      </c>
      <c r="AM39" s="83">
        <f t="shared" si="20"/>
        <v>1.3890528324814708</v>
      </c>
      <c r="AN39" s="79" t="e">
        <f t="shared" si="14"/>
        <v>#N/A</v>
      </c>
      <c r="AO39" s="87"/>
      <c r="AP39" s="87"/>
      <c r="AQ39" s="87"/>
      <c r="AR39" s="87"/>
      <c r="AS39" s="87"/>
      <c r="AT39" s="87"/>
      <c r="AU39" s="84"/>
      <c r="AV39" s="86"/>
    </row>
    <row r="40" spans="2:48" ht="13" thickBot="1">
      <c r="B40" s="12">
        <v>2025</v>
      </c>
      <c r="C40" s="56">
        <v>4.7844429025000004</v>
      </c>
      <c r="D40" s="56">
        <v>4.1916134462399004</v>
      </c>
      <c r="E40" s="48">
        <v>4.6851171405257697</v>
      </c>
      <c r="F40" s="48">
        <v>4.0175274645371148</v>
      </c>
      <c r="G40" s="48">
        <v>4.7844429025000004</v>
      </c>
      <c r="H40" s="57"/>
      <c r="I40" s="67" t="s">
        <v>71</v>
      </c>
      <c r="J40" s="40"/>
      <c r="K40" s="40"/>
      <c r="L40" s="40"/>
      <c r="M40" s="40"/>
      <c r="N40" s="40"/>
      <c r="O40" s="44"/>
      <c r="P40" s="9"/>
      <c r="R40" s="12">
        <v>2025</v>
      </c>
      <c r="S40" s="56">
        <v>20.901075012881293</v>
      </c>
      <c r="T40" s="56">
        <v>23.890568031704095</v>
      </c>
      <c r="U40" s="57"/>
      <c r="V40" s="48">
        <v>20.901075012881293</v>
      </c>
      <c r="W40" s="48">
        <v>23.890568031704095</v>
      </c>
      <c r="X40" s="67" t="s">
        <v>72</v>
      </c>
      <c r="Y40" s="40"/>
      <c r="Z40" s="40"/>
      <c r="AA40" s="40"/>
      <c r="AB40" s="40"/>
      <c r="AC40" s="40"/>
      <c r="AD40" s="40"/>
      <c r="AE40" s="90"/>
      <c r="AF40" s="9"/>
      <c r="AH40" s="12">
        <v>2025</v>
      </c>
      <c r="AI40" s="82">
        <f t="shared" si="21"/>
        <v>1.51427617864125</v>
      </c>
      <c r="AJ40" s="82">
        <f t="shared" si="22"/>
        <v>1.3247906017972746</v>
      </c>
      <c r="AK40" s="88" t="e">
        <f t="shared" si="5"/>
        <v>#DIV/0!</v>
      </c>
      <c r="AL40" s="83">
        <f t="shared" si="19"/>
        <v>1.51427617864125</v>
      </c>
      <c r="AM40" s="83">
        <f t="shared" si="20"/>
        <v>1.3247906017972746</v>
      </c>
      <c r="AN40" s="89" t="s">
        <v>81</v>
      </c>
      <c r="AO40" s="90"/>
      <c r="AP40" s="90"/>
      <c r="AQ40" s="90"/>
      <c r="AR40" s="90"/>
      <c r="AS40" s="90"/>
      <c r="AT40" s="90"/>
      <c r="AU40" s="90"/>
      <c r="AV40" s="91"/>
    </row>
    <row r="42" spans="2:48" ht="37" customHeight="1">
      <c r="B42" s="5"/>
      <c r="C42" s="5"/>
      <c r="D42" s="5"/>
      <c r="E42" s="5"/>
      <c r="F42" s="5"/>
      <c r="G42" s="4"/>
      <c r="H42" s="4"/>
    </row>
    <row r="43" spans="2:48" ht="8" customHeight="1">
      <c r="B43" s="5"/>
      <c r="C43" s="5"/>
      <c r="D43" s="5"/>
      <c r="E43" s="5"/>
      <c r="F43" s="5"/>
      <c r="G43" s="4"/>
      <c r="H43" s="4"/>
    </row>
    <row r="165" spans="12:12">
      <c r="L165" s="1">
        <f>172</f>
        <v>172</v>
      </c>
    </row>
    <row r="166" spans="12:12">
      <c r="L166" s="1">
        <f>5497/L165</f>
        <v>31.959302325581394</v>
      </c>
    </row>
    <row r="167" spans="12:12">
      <c r="L167" s="1">
        <f>L166/2.35</f>
        <v>13.599703117268678</v>
      </c>
    </row>
    <row r="168" spans="12:12">
      <c r="L168" s="1">
        <f>100/L167</f>
        <v>7.3531016918319088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5"/>
  <sheetViews>
    <sheetView showGridLines="0" workbookViewId="0">
      <selection activeCell="C45" sqref="C45"/>
    </sheetView>
  </sheetViews>
  <sheetFormatPr baseColWidth="10" defaultColWidth="10.7109375" defaultRowHeight="12" x14ac:dyDescent="0"/>
  <cols>
    <col min="1" max="16384" width="10.7109375" style="1"/>
  </cols>
  <sheetData>
    <row r="1" spans="1:1">
      <c r="A1" s="1" t="s">
        <v>17</v>
      </c>
    </row>
    <row r="3" spans="1:1">
      <c r="A3" s="1" t="s">
        <v>16</v>
      </c>
    </row>
    <row r="4" spans="1:1">
      <c r="A4" s="1" t="s">
        <v>101</v>
      </c>
    </row>
    <row r="5" spans="1:1">
      <c r="A5" s="1" t="s">
        <v>33</v>
      </c>
    </row>
    <row r="8" spans="1:1">
      <c r="A8" s="1" t="s">
        <v>10</v>
      </c>
    </row>
    <row r="9" spans="1:1">
      <c r="A9" s="1" t="s">
        <v>1</v>
      </c>
    </row>
    <row r="10" spans="1:1">
      <c r="A10" s="1" t="s">
        <v>2</v>
      </c>
    </row>
    <row r="12" spans="1:1">
      <c r="A12" s="1" t="s">
        <v>39</v>
      </c>
    </row>
    <row r="13" spans="1:1">
      <c r="A13" s="1" t="s">
        <v>3</v>
      </c>
    </row>
    <row r="14" spans="1:1">
      <c r="A14" s="1" t="s">
        <v>4</v>
      </c>
    </row>
    <row r="16" spans="1:1">
      <c r="A16" s="1" t="s">
        <v>31</v>
      </c>
    </row>
    <row r="17" spans="1:1">
      <c r="A17" s="1" t="s">
        <v>64</v>
      </c>
    </row>
    <row r="18" spans="1:1">
      <c r="A18" s="1" t="s">
        <v>65</v>
      </c>
    </row>
    <row r="20" spans="1:1">
      <c r="A20" s="1" t="s">
        <v>11</v>
      </c>
    </row>
    <row r="21" spans="1:1">
      <c r="A21" s="1" t="s">
        <v>40</v>
      </c>
    </row>
    <row r="22" spans="1:1">
      <c r="A22" s="1" t="s">
        <v>5</v>
      </c>
    </row>
    <row r="24" spans="1:1">
      <c r="A24" s="1" t="s">
        <v>12</v>
      </c>
    </row>
    <row r="25" spans="1:1">
      <c r="A25" s="1" t="s">
        <v>19</v>
      </c>
    </row>
    <row r="26" spans="1:1">
      <c r="A26" s="1" t="s">
        <v>6</v>
      </c>
    </row>
    <row r="28" spans="1:1">
      <c r="A28" s="1" t="s">
        <v>13</v>
      </c>
    </row>
    <row r="29" spans="1:1">
      <c r="A29" s="1" t="s">
        <v>66</v>
      </c>
    </row>
    <row r="30" spans="1:1">
      <c r="A30" s="1" t="s">
        <v>29</v>
      </c>
    </row>
    <row r="32" spans="1:1">
      <c r="A32" s="1" t="s">
        <v>14</v>
      </c>
    </row>
    <row r="33" spans="1:1">
      <c r="A33" s="1" t="s">
        <v>38</v>
      </c>
    </row>
    <row r="34" spans="1:1" s="46" customFormat="1" ht="16" customHeight="1">
      <c r="A34" s="45" t="s">
        <v>37</v>
      </c>
    </row>
    <row r="35" spans="1:1">
      <c r="A35" s="1" t="s">
        <v>34</v>
      </c>
    </row>
    <row r="36" spans="1:1">
      <c r="A36" s="1" t="s">
        <v>35</v>
      </c>
    </row>
    <row r="37" spans="1:1">
      <c r="A37" s="1" t="s">
        <v>36</v>
      </c>
    </row>
    <row r="39" spans="1:1">
      <c r="A39" s="1" t="s">
        <v>15</v>
      </c>
    </row>
    <row r="40" spans="1:1">
      <c r="A40" s="1" t="s">
        <v>7</v>
      </c>
    </row>
    <row r="41" spans="1:1">
      <c r="A41" s="1" t="s">
        <v>2</v>
      </c>
    </row>
    <row r="43" spans="1:1">
      <c r="A43" s="1" t="s">
        <v>30</v>
      </c>
    </row>
    <row r="44" spans="1:1">
      <c r="A44" s="1" t="s">
        <v>73</v>
      </c>
    </row>
    <row r="45" spans="1:1">
      <c r="A45" s="1" t="s">
        <v>105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7</vt:i4>
      </vt:variant>
    </vt:vector>
  </HeadingPairs>
  <TitlesOfParts>
    <vt:vector size="13" baseType="lpstr">
      <vt:lpstr>CO2 G_KM data</vt:lpstr>
      <vt:lpstr>MPG data</vt:lpstr>
      <vt:lpstr>NEDC L_100Km KmL data</vt:lpstr>
      <vt:lpstr>CAFE L_100Km KmL data</vt:lpstr>
      <vt:lpstr>Data source</vt:lpstr>
      <vt:lpstr>Sheet1</vt:lpstr>
      <vt:lpstr>Car NEDC CO2 </vt:lpstr>
      <vt:lpstr>Car CAFE mpg</vt:lpstr>
      <vt:lpstr>Car NEDC Lpk</vt:lpstr>
      <vt:lpstr>Car CAFE kmpl</vt:lpstr>
      <vt:lpstr>Car CAFE MJ</vt:lpstr>
      <vt:lpstr>LT NEDC CO2</vt:lpstr>
      <vt:lpstr>LT CAFE mpg</vt:lpstr>
    </vt:vector>
  </TitlesOfParts>
  <Company>ICCT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Hui He</dc:creator>
  <cp:lastModifiedBy>Zifei Yang</cp:lastModifiedBy>
  <cp:lastPrinted>2013-08-05T18:39:54Z</cp:lastPrinted>
  <dcterms:created xsi:type="dcterms:W3CDTF">2010-08-06T17:41:26Z</dcterms:created>
  <dcterms:modified xsi:type="dcterms:W3CDTF">2014-05-30T21:17:54Z</dcterms:modified>
</cp:coreProperties>
</file>